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trlProps/ctrlProp6.xml" ContentType="application/vnd.ms-excel.controlproperties+xml"/>
  <Override PartName="/xl/comments4.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ona\Desktop\"/>
    </mc:Choice>
  </mc:AlternateContent>
  <workbookProtection workbookPassword="B49E" lockStructure="1"/>
  <bookViews>
    <workbookView showSheetTabs="0" xWindow="0" yWindow="0" windowWidth="18465" windowHeight="7350" firstSheet="3"/>
  </bookViews>
  <sheets>
    <sheet name="INSTRUCTIONS" sheetId="1" r:id="rId1"/>
    <sheet name="1 - AEC1 INPUT FORM" sheetId="2" r:id="rId2"/>
    <sheet name="National Information" sheetId="16" r:id="rId3"/>
    <sheet name="1 - AEC1 INPUT FORM (2)" sheetId="10" r:id="rId4"/>
    <sheet name="1 - AEC1 INPUT FORM (3)" sheetId="11" r:id="rId5"/>
    <sheet name="2 - FORM AEC2 (2016)" sheetId="3" r:id="rId6"/>
    <sheet name="Final Menu" sheetId="12" r:id="rId7"/>
    <sheet name="3 - FORM AEC1 (2016)" sheetId="4" r:id="rId8"/>
    <sheet name="AEC1DATA" sheetId="5" state="hidden" r:id="rId9"/>
    <sheet name="AEC2DATA" sheetId="6" state="hidden" r:id="rId10"/>
    <sheet name="Sheet1" sheetId="7" state="hidden" r:id="rId11"/>
    <sheet name="Sheet2" sheetId="8" state="hidden" r:id="rId12"/>
    <sheet name="Sheet3" sheetId="9" state="hidden" r:id="rId13"/>
    <sheet name="National Dates" sheetId="13" state="hidden" r:id="rId14"/>
  </sheets>
  <definedNames>
    <definedName name="Countryname">AEC1DATA!$B$6:$B$22</definedName>
    <definedName name="gender">AEC2DATA!$B$4:$B$5</definedName>
    <definedName name="level">AEC2DATA!$C$3:$C$16</definedName>
    <definedName name="levelrev">AEC2DATA!$C$3:$C$19</definedName>
    <definedName name="levelrevtwo">AEC2DATA!$C$3:$C$20</definedName>
    <definedName name="member">AEC2DATA!$L$3:$L$4</definedName>
    <definedName name="needs">AEC2DATA!$F$3:$F$4</definedName>
    <definedName name="_xlnm.Print_Area" localSheetId="1">'1 - AEC1 INPUT FORM'!$B$2:$X$39</definedName>
    <definedName name="_xlnm.Print_Area" localSheetId="3">'1 - AEC1 INPUT FORM (2)'!$B$2:$X$41</definedName>
    <definedName name="_xlnm.Print_Area" localSheetId="4">'1 - AEC1 INPUT FORM (3)'!$B$2:$X$34</definedName>
    <definedName name="_xlnm.Print_Area" localSheetId="5">'2 - FORM AEC2 (2016)'!$B$1:$AB$510</definedName>
    <definedName name="_xlnm.Print_Area" localSheetId="7">'3 - FORM AEC1 (2016)'!$E$2:$BA$54</definedName>
    <definedName name="testcountry">AEC1DATA!$B$187:$B$230</definedName>
    <definedName name="type">AEC2DATA!$J$3:$J$7</definedName>
  </definedNames>
  <calcPr calcId="152511"/>
</workbook>
</file>

<file path=xl/calcChain.xml><?xml version="1.0" encoding="utf-8"?>
<calcChain xmlns="http://schemas.openxmlformats.org/spreadsheetml/2006/main">
  <c r="H2" i="3" l="1"/>
  <c r="H3" i="3"/>
  <c r="H4" i="3"/>
  <c r="H5" i="3"/>
  <c r="H6" i="3"/>
  <c r="H1" i="3"/>
  <c r="H73" i="3" l="1"/>
  <c r="H107" i="3" s="1"/>
  <c r="H141" i="3" s="1"/>
  <c r="H175" i="3" s="1"/>
  <c r="H209" i="3" s="1"/>
  <c r="H243" i="3" s="1"/>
  <c r="H277" i="3" s="1"/>
  <c r="H311" i="3" s="1"/>
  <c r="H345" i="3" s="1"/>
  <c r="H379" i="3" s="1"/>
  <c r="H413" i="3" s="1"/>
  <c r="H447" i="3" s="1"/>
  <c r="H481" i="3" s="1"/>
  <c r="H69" i="3"/>
  <c r="H103" i="3" s="1"/>
  <c r="H137" i="3" s="1"/>
  <c r="H171" i="3" s="1"/>
  <c r="H205" i="3" s="1"/>
  <c r="H239" i="3" s="1"/>
  <c r="H273" i="3" s="1"/>
  <c r="H307" i="3" s="1"/>
  <c r="H341" i="3" s="1"/>
  <c r="H375" i="3" s="1"/>
  <c r="H409" i="3" s="1"/>
  <c r="H443" i="3" s="1"/>
  <c r="H477" i="3" s="1"/>
  <c r="H40" i="3"/>
  <c r="H74" i="3" s="1"/>
  <c r="H108" i="3" s="1"/>
  <c r="H142" i="3" s="1"/>
  <c r="H176" i="3" s="1"/>
  <c r="H210" i="3" s="1"/>
  <c r="H244" i="3" s="1"/>
  <c r="H278" i="3" s="1"/>
  <c r="H312" i="3" s="1"/>
  <c r="H346" i="3" s="1"/>
  <c r="H380" i="3" s="1"/>
  <c r="H414" i="3" s="1"/>
  <c r="H448" i="3" s="1"/>
  <c r="H482" i="3" s="1"/>
  <c r="H39" i="3"/>
  <c r="H38" i="3"/>
  <c r="H72" i="3" s="1"/>
  <c r="H106" i="3" s="1"/>
  <c r="H140" i="3" s="1"/>
  <c r="H174" i="3" s="1"/>
  <c r="H208" i="3" s="1"/>
  <c r="H242" i="3" s="1"/>
  <c r="H276" i="3" s="1"/>
  <c r="H310" i="3" s="1"/>
  <c r="H344" i="3" s="1"/>
  <c r="H378" i="3" s="1"/>
  <c r="H412" i="3" s="1"/>
  <c r="H446" i="3" s="1"/>
  <c r="H480" i="3" s="1"/>
  <c r="H37" i="3"/>
  <c r="H71" i="3" s="1"/>
  <c r="H105" i="3" s="1"/>
  <c r="H139" i="3" s="1"/>
  <c r="H173" i="3" s="1"/>
  <c r="H207" i="3" s="1"/>
  <c r="H241" i="3" s="1"/>
  <c r="H275" i="3" s="1"/>
  <c r="H309" i="3" s="1"/>
  <c r="H343" i="3" s="1"/>
  <c r="H377" i="3" s="1"/>
  <c r="H411" i="3" s="1"/>
  <c r="H445" i="3" s="1"/>
  <c r="H479" i="3" s="1"/>
  <c r="H36" i="3"/>
  <c r="H70" i="3" s="1"/>
  <c r="H104" i="3" s="1"/>
  <c r="H138" i="3" s="1"/>
  <c r="H172" i="3" s="1"/>
  <c r="H206" i="3" s="1"/>
  <c r="H240" i="3" s="1"/>
  <c r="H274" i="3" s="1"/>
  <c r="H308" i="3" s="1"/>
  <c r="H342" i="3" s="1"/>
  <c r="H376" i="3" s="1"/>
  <c r="H410" i="3" s="1"/>
  <c r="H444" i="3" s="1"/>
  <c r="H478" i="3" s="1"/>
  <c r="H35" i="3"/>
  <c r="H10" i="16"/>
  <c r="H13" i="16" l="1"/>
  <c r="H12" i="16"/>
  <c r="Z48" i="5"/>
  <c r="X2" i="5" s="1"/>
  <c r="Z34" i="5"/>
  <c r="Z24" i="5"/>
  <c r="Z7" i="5"/>
  <c r="V1" i="5" s="1"/>
  <c r="V2" i="5"/>
  <c r="T318" i="6" l="1"/>
  <c r="T319" i="6"/>
  <c r="H11" i="16" l="1"/>
  <c r="AI490" i="3"/>
  <c r="AI491" i="3"/>
  <c r="AI492" i="3"/>
  <c r="AI493" i="3"/>
  <c r="AI494" i="3"/>
  <c r="AI495" i="3"/>
  <c r="AI496" i="3"/>
  <c r="AI497" i="3"/>
  <c r="AI498" i="3"/>
  <c r="AI499" i="3"/>
  <c r="AI500" i="3"/>
  <c r="AI501" i="3"/>
  <c r="AI502" i="3"/>
  <c r="AI503" i="3"/>
  <c r="AI504" i="3"/>
  <c r="AI505" i="3"/>
  <c r="AI506" i="3"/>
  <c r="AI507" i="3"/>
  <c r="AI508" i="3"/>
  <c r="AI509" i="3"/>
  <c r="AI489" i="3"/>
  <c r="AI456" i="3"/>
  <c r="AI457" i="3"/>
  <c r="AI458" i="3"/>
  <c r="AI459" i="3"/>
  <c r="AI460" i="3"/>
  <c r="AI461" i="3"/>
  <c r="AI462" i="3"/>
  <c r="AI463" i="3"/>
  <c r="AI464" i="3"/>
  <c r="AI465" i="3"/>
  <c r="AI466" i="3"/>
  <c r="AI467" i="3"/>
  <c r="AI468" i="3"/>
  <c r="AI469" i="3"/>
  <c r="AI470" i="3"/>
  <c r="AI471" i="3"/>
  <c r="AI472" i="3"/>
  <c r="AI473" i="3"/>
  <c r="AI474" i="3"/>
  <c r="AI475" i="3"/>
  <c r="AI455" i="3"/>
  <c r="AI422" i="3"/>
  <c r="AI423" i="3"/>
  <c r="AI424" i="3"/>
  <c r="AI425" i="3"/>
  <c r="AI426" i="3"/>
  <c r="AI427" i="3"/>
  <c r="AI428" i="3"/>
  <c r="AI429" i="3"/>
  <c r="AI430" i="3"/>
  <c r="AI431" i="3"/>
  <c r="AI432" i="3"/>
  <c r="AI433" i="3"/>
  <c r="AI434" i="3"/>
  <c r="AI435" i="3"/>
  <c r="AI436" i="3"/>
  <c r="AI437" i="3"/>
  <c r="AI438" i="3"/>
  <c r="AI439" i="3"/>
  <c r="AI440" i="3"/>
  <c r="AI441" i="3"/>
  <c r="AI421" i="3"/>
  <c r="AI388" i="3"/>
  <c r="AI389" i="3"/>
  <c r="AI390" i="3"/>
  <c r="AI391" i="3"/>
  <c r="AI392" i="3"/>
  <c r="AI393" i="3"/>
  <c r="AI394" i="3"/>
  <c r="AI395" i="3"/>
  <c r="AI396" i="3"/>
  <c r="AI397" i="3"/>
  <c r="AI398" i="3"/>
  <c r="AI399" i="3"/>
  <c r="AI400" i="3"/>
  <c r="AI401" i="3"/>
  <c r="AI402" i="3"/>
  <c r="AI403" i="3"/>
  <c r="AI404" i="3"/>
  <c r="AI405" i="3"/>
  <c r="AI406" i="3"/>
  <c r="AI407" i="3"/>
  <c r="AI387" i="3"/>
  <c r="AI354" i="3"/>
  <c r="AI355" i="3"/>
  <c r="AI356" i="3"/>
  <c r="AI357" i="3"/>
  <c r="AI358" i="3"/>
  <c r="AI359" i="3"/>
  <c r="AI360" i="3"/>
  <c r="AI361" i="3"/>
  <c r="AI362" i="3"/>
  <c r="AI363" i="3"/>
  <c r="AI364" i="3"/>
  <c r="AI365" i="3"/>
  <c r="AI366" i="3"/>
  <c r="AI367" i="3"/>
  <c r="AI368" i="3"/>
  <c r="AI369" i="3"/>
  <c r="AI370" i="3"/>
  <c r="AI371" i="3"/>
  <c r="AI372" i="3"/>
  <c r="AI373" i="3"/>
  <c r="AI353" i="3"/>
  <c r="AI320" i="3"/>
  <c r="AI321" i="3"/>
  <c r="AI322" i="3"/>
  <c r="AI323" i="3"/>
  <c r="AI324" i="3"/>
  <c r="AI325" i="3"/>
  <c r="AI326" i="3"/>
  <c r="AI327" i="3"/>
  <c r="AI328" i="3"/>
  <c r="AI329" i="3"/>
  <c r="AI330" i="3"/>
  <c r="AI331" i="3"/>
  <c r="AI332" i="3"/>
  <c r="AI333" i="3"/>
  <c r="AI334" i="3"/>
  <c r="AI335" i="3"/>
  <c r="AI336" i="3"/>
  <c r="AI337" i="3"/>
  <c r="AI338" i="3"/>
  <c r="AI339" i="3"/>
  <c r="AI319" i="3"/>
  <c r="AI286" i="3"/>
  <c r="AI287" i="3"/>
  <c r="AI288" i="3"/>
  <c r="AI289" i="3"/>
  <c r="AI290" i="3"/>
  <c r="AI291" i="3"/>
  <c r="AI292" i="3"/>
  <c r="AI293" i="3"/>
  <c r="AI294" i="3"/>
  <c r="AI295" i="3"/>
  <c r="AI296" i="3"/>
  <c r="AI297" i="3"/>
  <c r="AI298" i="3"/>
  <c r="AI299" i="3"/>
  <c r="AI300" i="3"/>
  <c r="AI301" i="3"/>
  <c r="AI302" i="3"/>
  <c r="AI303" i="3"/>
  <c r="AI304" i="3"/>
  <c r="AI305" i="3"/>
  <c r="AI285" i="3"/>
  <c r="AI252" i="3"/>
  <c r="AI253" i="3"/>
  <c r="AI254" i="3"/>
  <c r="AI255" i="3"/>
  <c r="AI256" i="3"/>
  <c r="AI257" i="3"/>
  <c r="AI258" i="3"/>
  <c r="AI259" i="3"/>
  <c r="AI260" i="3"/>
  <c r="AI261" i="3"/>
  <c r="AI262" i="3"/>
  <c r="AI263" i="3"/>
  <c r="AI264" i="3"/>
  <c r="AI265" i="3"/>
  <c r="AI266" i="3"/>
  <c r="AI267" i="3"/>
  <c r="AI268" i="3"/>
  <c r="AI269" i="3"/>
  <c r="AI270" i="3"/>
  <c r="AI271" i="3"/>
  <c r="AI251" i="3"/>
  <c r="AI218" i="3"/>
  <c r="AI219" i="3"/>
  <c r="AI220" i="3"/>
  <c r="AI221" i="3"/>
  <c r="AI222" i="3"/>
  <c r="AI223" i="3"/>
  <c r="AI224" i="3"/>
  <c r="AI225" i="3"/>
  <c r="AI226" i="3"/>
  <c r="AI227" i="3"/>
  <c r="AI228" i="3"/>
  <c r="AI229" i="3"/>
  <c r="AI230" i="3"/>
  <c r="AI231" i="3"/>
  <c r="AI232" i="3"/>
  <c r="AI233" i="3"/>
  <c r="AI234" i="3"/>
  <c r="AI235" i="3"/>
  <c r="AI236" i="3"/>
  <c r="AI237" i="3"/>
  <c r="AI217" i="3"/>
  <c r="AI184" i="3"/>
  <c r="AI185" i="3"/>
  <c r="AI186" i="3"/>
  <c r="AI187" i="3"/>
  <c r="AI188" i="3"/>
  <c r="AI189" i="3"/>
  <c r="AI190" i="3"/>
  <c r="AI191" i="3"/>
  <c r="AI192" i="3"/>
  <c r="AI193" i="3"/>
  <c r="AI194" i="3"/>
  <c r="AI195" i="3"/>
  <c r="AI196" i="3"/>
  <c r="AI197" i="3"/>
  <c r="AI198" i="3"/>
  <c r="AI199" i="3"/>
  <c r="AI200" i="3"/>
  <c r="AI201" i="3"/>
  <c r="AI202" i="3"/>
  <c r="AI203" i="3"/>
  <c r="AI183" i="3"/>
  <c r="AI150" i="3"/>
  <c r="AI151" i="3"/>
  <c r="AI152" i="3"/>
  <c r="AI153" i="3"/>
  <c r="AI154" i="3"/>
  <c r="AI155" i="3"/>
  <c r="AI156" i="3"/>
  <c r="AI157" i="3"/>
  <c r="AI158" i="3"/>
  <c r="AI159" i="3"/>
  <c r="AI160" i="3"/>
  <c r="AI161" i="3"/>
  <c r="AI162" i="3"/>
  <c r="AI163" i="3"/>
  <c r="AI164" i="3"/>
  <c r="AI165" i="3"/>
  <c r="AI166" i="3"/>
  <c r="AI167" i="3"/>
  <c r="AI168" i="3"/>
  <c r="AI169" i="3"/>
  <c r="AI149" i="3"/>
  <c r="AI116" i="3"/>
  <c r="AI117" i="3"/>
  <c r="AI118" i="3"/>
  <c r="AI119" i="3"/>
  <c r="AI120" i="3"/>
  <c r="AI121" i="3"/>
  <c r="AI122" i="3"/>
  <c r="AI123" i="3"/>
  <c r="AI124" i="3"/>
  <c r="AI125" i="3"/>
  <c r="AI126" i="3"/>
  <c r="AI127" i="3"/>
  <c r="AI128" i="3"/>
  <c r="AI129" i="3"/>
  <c r="AI130" i="3"/>
  <c r="AI131" i="3"/>
  <c r="AI132" i="3"/>
  <c r="AI133" i="3"/>
  <c r="AI134" i="3"/>
  <c r="AI135" i="3"/>
  <c r="AI115" i="3"/>
  <c r="AI82" i="3"/>
  <c r="AI83" i="3"/>
  <c r="AI84" i="3"/>
  <c r="AI85" i="3"/>
  <c r="AI86" i="3"/>
  <c r="AI87" i="3"/>
  <c r="AI88" i="3"/>
  <c r="AI89" i="3"/>
  <c r="AI90" i="3"/>
  <c r="AI91" i="3"/>
  <c r="AI92" i="3"/>
  <c r="AI93" i="3"/>
  <c r="AI94" i="3"/>
  <c r="AI95" i="3"/>
  <c r="AI96" i="3"/>
  <c r="AI97" i="3"/>
  <c r="AI98" i="3"/>
  <c r="AI99" i="3"/>
  <c r="AI100" i="3"/>
  <c r="AI101" i="3"/>
  <c r="AI81" i="3"/>
  <c r="AI54" i="3"/>
  <c r="AI55" i="3"/>
  <c r="AI56" i="3"/>
  <c r="AI57" i="3"/>
  <c r="AI58" i="3"/>
  <c r="AI59" i="3"/>
  <c r="AI60" i="3"/>
  <c r="AI61" i="3"/>
  <c r="AI62" i="3"/>
  <c r="AI63" i="3"/>
  <c r="AI64" i="3"/>
  <c r="AI65" i="3"/>
  <c r="AI66" i="3"/>
  <c r="AI67" i="3"/>
  <c r="AI33" i="3"/>
  <c r="H22" i="16" l="1"/>
  <c r="H21" i="16"/>
  <c r="H23" i="16" l="1"/>
  <c r="N16" i="10"/>
  <c r="W16" i="10" s="1"/>
  <c r="B43" i="2"/>
  <c r="AV38" i="4"/>
  <c r="AV37" i="4"/>
  <c r="AV36" i="4"/>
  <c r="AV35" i="4"/>
  <c r="AV34" i="4"/>
  <c r="AV33" i="4"/>
  <c r="AV27" i="4"/>
  <c r="AV26" i="4"/>
  <c r="AV25" i="4"/>
  <c r="AV24" i="4"/>
  <c r="AV23" i="4"/>
  <c r="AN20" i="4"/>
  <c r="AF38" i="4"/>
  <c r="AF37" i="4"/>
  <c r="AF36" i="4"/>
  <c r="AF35" i="4"/>
  <c r="AF34" i="4"/>
  <c r="AF33" i="4"/>
  <c r="AF32" i="4"/>
  <c r="AF31" i="4"/>
  <c r="AF30" i="4"/>
  <c r="AF29" i="4"/>
  <c r="AF28" i="4"/>
  <c r="AF27" i="4"/>
  <c r="AF26" i="4"/>
  <c r="AF25" i="4"/>
  <c r="AF24" i="4"/>
  <c r="AF23" i="4"/>
  <c r="AF22" i="4"/>
  <c r="AL22" i="4"/>
  <c r="AN22" i="4" s="1"/>
  <c r="AQ22" i="4" s="1"/>
  <c r="AL23" i="4"/>
  <c r="AN23" i="4" s="1"/>
  <c r="AQ23" i="4" s="1"/>
  <c r="AT23" i="4"/>
  <c r="AL24" i="4"/>
  <c r="AN24" i="4" s="1"/>
  <c r="AQ24" i="4" s="1"/>
  <c r="AT24" i="4"/>
  <c r="AT38" i="4"/>
  <c r="AT37" i="4"/>
  <c r="AT36" i="4"/>
  <c r="AT35" i="4"/>
  <c r="AT34" i="4"/>
  <c r="AT33" i="4"/>
  <c r="S4" i="6"/>
  <c r="T4" i="6" s="1"/>
  <c r="S5" i="6"/>
  <c r="T5" i="6" s="1"/>
  <c r="S6" i="6"/>
  <c r="T6" i="6" s="1"/>
  <c r="X6" i="6" s="1"/>
  <c r="S7" i="6"/>
  <c r="T7" i="6" s="1"/>
  <c r="X7" i="6" s="1"/>
  <c r="S8" i="6"/>
  <c r="T8" i="6" s="1"/>
  <c r="S9" i="6"/>
  <c r="T9" i="6" s="1"/>
  <c r="S10" i="6"/>
  <c r="T10" i="6" s="1"/>
  <c r="S11" i="6"/>
  <c r="T11" i="6" s="1"/>
  <c r="X11" i="6" s="1"/>
  <c r="S12" i="6"/>
  <c r="T12" i="6" s="1"/>
  <c r="S13" i="6"/>
  <c r="T13" i="6" s="1"/>
  <c r="S14" i="6"/>
  <c r="T14" i="6" s="1"/>
  <c r="S15" i="6"/>
  <c r="T15" i="6" s="1"/>
  <c r="X15" i="6" s="1"/>
  <c r="S16" i="6"/>
  <c r="T16" i="6" s="1"/>
  <c r="S17" i="6"/>
  <c r="T17" i="6" s="1"/>
  <c r="S18" i="6"/>
  <c r="T18" i="6" s="1"/>
  <c r="S19" i="6"/>
  <c r="T19" i="6" s="1"/>
  <c r="S20" i="6"/>
  <c r="T20" i="6" s="1"/>
  <c r="S22" i="6"/>
  <c r="T22" i="6" s="1"/>
  <c r="S3" i="6"/>
  <c r="T3" i="6" s="1"/>
  <c r="Q35" i="4"/>
  <c r="Q36" i="4"/>
  <c r="Q37" i="4"/>
  <c r="Q38" i="4"/>
  <c r="Q39" i="4"/>
  <c r="Q34" i="4"/>
  <c r="L35" i="4"/>
  <c r="L36" i="4"/>
  <c r="L37" i="4"/>
  <c r="L38" i="4"/>
  <c r="L39" i="4"/>
  <c r="L34" i="4"/>
  <c r="G35" i="4"/>
  <c r="G36" i="4"/>
  <c r="G37" i="4"/>
  <c r="G38" i="4"/>
  <c r="G39" i="4"/>
  <c r="G34" i="4"/>
  <c r="AF44" i="4"/>
  <c r="M43" i="4"/>
  <c r="AX12" i="4"/>
  <c r="AX46" i="4"/>
  <c r="AK45" i="4"/>
  <c r="AY41" i="4"/>
  <c r="AD40" i="4"/>
  <c r="C19" i="11"/>
  <c r="L19" i="11"/>
  <c r="B52" i="10"/>
  <c r="B45" i="10"/>
  <c r="K7" i="10" s="1"/>
  <c r="B46" i="10"/>
  <c r="K8" i="10"/>
  <c r="G24" i="10"/>
  <c r="K24" i="10" s="1"/>
  <c r="G23" i="10"/>
  <c r="D19" i="11"/>
  <c r="C18" i="11"/>
  <c r="L18" i="11" s="1"/>
  <c r="C17" i="11"/>
  <c r="L17" i="11"/>
  <c r="D17" i="11"/>
  <c r="B51" i="10"/>
  <c r="B50" i="10"/>
  <c r="K12" i="10" s="1"/>
  <c r="B49" i="10"/>
  <c r="K11" i="10" s="1"/>
  <c r="B48" i="10"/>
  <c r="B47" i="10"/>
  <c r="N14" i="10"/>
  <c r="W14" i="10" s="1"/>
  <c r="O14" i="10"/>
  <c r="K10" i="10"/>
  <c r="K9" i="10"/>
  <c r="AA11" i="10"/>
  <c r="AG11" i="10"/>
  <c r="AB11" i="10"/>
  <c r="AA10" i="10"/>
  <c r="AG10" i="10"/>
  <c r="AB10" i="10"/>
  <c r="AB9" i="10"/>
  <c r="AA9" i="10"/>
  <c r="AA8" i="10"/>
  <c r="AB7" i="10"/>
  <c r="AA6" i="10"/>
  <c r="AG6" i="10" s="1"/>
  <c r="AB6" i="10"/>
  <c r="AA5" i="10"/>
  <c r="AG5" i="10"/>
  <c r="AB5" i="10"/>
  <c r="AA4" i="10"/>
  <c r="AG4" i="10" s="1"/>
  <c r="AB4" i="10"/>
  <c r="AD38" i="4"/>
  <c r="AD37" i="4"/>
  <c r="AD36" i="4"/>
  <c r="AD35" i="4"/>
  <c r="AD34" i="4"/>
  <c r="AD33" i="4"/>
  <c r="AL20" i="4"/>
  <c r="S25" i="6"/>
  <c r="T25" i="6" s="1"/>
  <c r="S27" i="6"/>
  <c r="T27" i="6" s="1"/>
  <c r="S28" i="6"/>
  <c r="T28" i="6" s="1"/>
  <c r="S29" i="6"/>
  <c r="T29" i="6" s="1"/>
  <c r="S24" i="6"/>
  <c r="T24" i="6" s="1"/>
  <c r="S23" i="6"/>
  <c r="T23" i="6" s="1"/>
  <c r="AJ33" i="3"/>
  <c r="AK14" i="3"/>
  <c r="AK15" i="3"/>
  <c r="AK16" i="3"/>
  <c r="AK17" i="3"/>
  <c r="AK18" i="3"/>
  <c r="AK19" i="3"/>
  <c r="AK20" i="3"/>
  <c r="AK21" i="3"/>
  <c r="AK22" i="3"/>
  <c r="AK23" i="3"/>
  <c r="AK24" i="3"/>
  <c r="AK25" i="3"/>
  <c r="AK26" i="3"/>
  <c r="AK27" i="3"/>
  <c r="AK28" i="3"/>
  <c r="AK29" i="3"/>
  <c r="AK30" i="3"/>
  <c r="AK31" i="3"/>
  <c r="AK32" i="3"/>
  <c r="AK33" i="3"/>
  <c r="AE19" i="3"/>
  <c r="AH19" i="3" s="1"/>
  <c r="AE26" i="3"/>
  <c r="AH26" i="3" s="1"/>
  <c r="AE32" i="3"/>
  <c r="AH32" i="3" s="1"/>
  <c r="AE33" i="3"/>
  <c r="AH33" i="3"/>
  <c r="S46" i="6"/>
  <c r="T46" i="6" s="1"/>
  <c r="AJ82" i="3"/>
  <c r="AJ83" i="3"/>
  <c r="S48" i="6"/>
  <c r="T48" i="6" s="1"/>
  <c r="AJ84" i="3"/>
  <c r="S49" i="6"/>
  <c r="T49" i="6" s="1"/>
  <c r="AJ85" i="3"/>
  <c r="S50" i="6"/>
  <c r="T50" i="6" s="1"/>
  <c r="AJ86" i="3"/>
  <c r="AJ87" i="3"/>
  <c r="S52" i="6"/>
  <c r="T52" i="6" s="1"/>
  <c r="AJ88" i="3"/>
  <c r="S53" i="6"/>
  <c r="T53" i="6" s="1"/>
  <c r="AJ89" i="3"/>
  <c r="S54" i="6"/>
  <c r="T54" i="6" s="1"/>
  <c r="AJ90" i="3"/>
  <c r="S55" i="6"/>
  <c r="T55" i="6" s="1"/>
  <c r="AJ91" i="3"/>
  <c r="AJ92" i="3"/>
  <c r="S57" i="6"/>
  <c r="T57" i="6" s="1"/>
  <c r="AJ93" i="3"/>
  <c r="S58" i="6"/>
  <c r="T58" i="6" s="1"/>
  <c r="AJ94" i="3"/>
  <c r="S59" i="6"/>
  <c r="T59" i="6" s="1"/>
  <c r="AJ95" i="3"/>
  <c r="S60" i="6"/>
  <c r="T60" i="6" s="1"/>
  <c r="AJ96" i="3"/>
  <c r="S61" i="6"/>
  <c r="T61" i="6" s="1"/>
  <c r="AJ97" i="3"/>
  <c r="S62" i="6"/>
  <c r="T62" i="6" s="1"/>
  <c r="AJ98" i="3"/>
  <c r="AJ99" i="3"/>
  <c r="S64" i="6"/>
  <c r="T64" i="6" s="1"/>
  <c r="AJ100" i="3"/>
  <c r="S65" i="6"/>
  <c r="T65" i="6" s="1"/>
  <c r="AJ101" i="3"/>
  <c r="S45" i="6"/>
  <c r="T45" i="6" s="1"/>
  <c r="AJ81" i="3"/>
  <c r="S31" i="6"/>
  <c r="T31" i="6" s="1"/>
  <c r="AJ54" i="3"/>
  <c r="S32" i="6"/>
  <c r="T32" i="6" s="1"/>
  <c r="AJ55" i="3"/>
  <c r="S33" i="6"/>
  <c r="T33" i="6" s="1"/>
  <c r="AJ56" i="3"/>
  <c r="S34" i="6"/>
  <c r="T34" i="6" s="1"/>
  <c r="AJ57" i="3"/>
  <c r="AJ58" i="3"/>
  <c r="S36" i="6"/>
  <c r="T36" i="6" s="1"/>
  <c r="AJ59" i="3"/>
  <c r="S37" i="6"/>
  <c r="T37" i="6" s="1"/>
  <c r="AJ60" i="3"/>
  <c r="S38" i="6"/>
  <c r="T38" i="6" s="1"/>
  <c r="AJ61" i="3"/>
  <c r="S39" i="6"/>
  <c r="T39" i="6" s="1"/>
  <c r="AJ62" i="3"/>
  <c r="S40" i="6"/>
  <c r="T40" i="6" s="1"/>
  <c r="AJ63" i="3"/>
  <c r="S41" i="6"/>
  <c r="T41" i="6" s="1"/>
  <c r="AJ64" i="3"/>
  <c r="AJ65" i="3"/>
  <c r="S43" i="6"/>
  <c r="T43" i="6" s="1"/>
  <c r="AJ66" i="3"/>
  <c r="S44" i="6"/>
  <c r="T44" i="6" s="1"/>
  <c r="AJ67" i="3"/>
  <c r="B26" i="6"/>
  <c r="S21" i="6"/>
  <c r="T21" i="6" s="1"/>
  <c r="AD22" i="4"/>
  <c r="AD23" i="4"/>
  <c r="AD24" i="4"/>
  <c r="AD25" i="4"/>
  <c r="AD26" i="4"/>
  <c r="AD27" i="4"/>
  <c r="AD28" i="4"/>
  <c r="AD29" i="4"/>
  <c r="AD30" i="4"/>
  <c r="AD31" i="4"/>
  <c r="AD32" i="4"/>
  <c r="AL21" i="4"/>
  <c r="AN21" i="4" s="1"/>
  <c r="AQ21" i="4" s="1"/>
  <c r="AL25" i="4"/>
  <c r="AN25" i="4" s="1"/>
  <c r="AQ25" i="4" s="1"/>
  <c r="AL26" i="4"/>
  <c r="AN26" i="4" s="1"/>
  <c r="AQ26" i="4" s="1"/>
  <c r="AL27" i="4"/>
  <c r="AN27" i="4" s="1"/>
  <c r="AQ27" i="4" s="1"/>
  <c r="AL28" i="4"/>
  <c r="AN28" i="4" s="1"/>
  <c r="AQ28" i="4" s="1"/>
  <c r="AL29" i="4"/>
  <c r="AN29" i="4" s="1"/>
  <c r="AQ29" i="4" s="1"/>
  <c r="AL30" i="4"/>
  <c r="AN30" i="4" s="1"/>
  <c r="AQ30" i="4" s="1"/>
  <c r="AT25" i="4"/>
  <c r="AT26" i="4"/>
  <c r="AT27" i="4"/>
  <c r="O8" i="2"/>
  <c r="N8" i="2"/>
  <c r="W8" i="2" s="1"/>
  <c r="N9" i="2"/>
  <c r="W9" i="2" s="1"/>
  <c r="O9" i="2"/>
  <c r="AB9" i="2"/>
  <c r="AA9" i="2"/>
  <c r="AA8" i="2"/>
  <c r="AE509" i="3"/>
  <c r="AE508" i="3"/>
  <c r="AE507" i="3"/>
  <c r="AE506" i="3"/>
  <c r="AE505" i="3"/>
  <c r="AE504" i="3"/>
  <c r="AE503" i="3"/>
  <c r="AE502" i="3"/>
  <c r="AE501" i="3"/>
  <c r="AE500" i="3"/>
  <c r="AE499" i="3"/>
  <c r="AE498" i="3"/>
  <c r="AE497" i="3"/>
  <c r="AE496" i="3"/>
  <c r="AE495" i="3"/>
  <c r="AE494" i="3"/>
  <c r="AE493" i="3"/>
  <c r="AE492" i="3"/>
  <c r="AE491" i="3"/>
  <c r="AE490" i="3"/>
  <c r="AE489" i="3"/>
  <c r="AE475" i="3"/>
  <c r="AE474" i="3"/>
  <c r="AE473" i="3"/>
  <c r="AE472" i="3"/>
  <c r="AE471" i="3"/>
  <c r="AE470" i="3"/>
  <c r="AE469" i="3"/>
  <c r="AE468" i="3"/>
  <c r="AE467" i="3"/>
  <c r="AE466" i="3"/>
  <c r="AE465" i="3"/>
  <c r="AE464" i="3"/>
  <c r="AE463" i="3"/>
  <c r="AE462" i="3"/>
  <c r="AE461" i="3"/>
  <c r="AE460" i="3"/>
  <c r="AE459" i="3"/>
  <c r="AE458" i="3"/>
  <c r="AE457" i="3"/>
  <c r="AE456" i="3"/>
  <c r="AE455" i="3"/>
  <c r="AE441" i="3"/>
  <c r="AE440" i="3"/>
  <c r="AE439" i="3"/>
  <c r="AE438" i="3"/>
  <c r="AE437" i="3"/>
  <c r="AE436" i="3"/>
  <c r="AE435" i="3"/>
  <c r="AE434" i="3"/>
  <c r="AE433" i="3"/>
  <c r="AE432" i="3"/>
  <c r="AE431" i="3"/>
  <c r="AE430" i="3"/>
  <c r="AE429" i="3"/>
  <c r="AE428" i="3"/>
  <c r="AE427" i="3"/>
  <c r="AE426" i="3"/>
  <c r="AE425" i="3"/>
  <c r="AE424" i="3"/>
  <c r="AE423" i="3"/>
  <c r="AE422" i="3"/>
  <c r="AE421" i="3"/>
  <c r="AE407" i="3"/>
  <c r="AE406" i="3"/>
  <c r="AE405" i="3"/>
  <c r="AE404" i="3"/>
  <c r="AE403" i="3"/>
  <c r="AE402" i="3"/>
  <c r="AE401" i="3"/>
  <c r="AE400" i="3"/>
  <c r="AE399" i="3"/>
  <c r="AE398" i="3"/>
  <c r="AE397" i="3"/>
  <c r="AE396" i="3"/>
  <c r="AE395" i="3"/>
  <c r="AE394" i="3"/>
  <c r="AE393" i="3"/>
  <c r="AE392" i="3"/>
  <c r="AE391" i="3"/>
  <c r="AE390" i="3"/>
  <c r="AE389" i="3"/>
  <c r="AE388" i="3"/>
  <c r="AE387" i="3"/>
  <c r="AE373" i="3"/>
  <c r="AE372" i="3"/>
  <c r="AE371" i="3"/>
  <c r="AE370" i="3"/>
  <c r="AE369" i="3"/>
  <c r="AE368" i="3"/>
  <c r="AE367" i="3"/>
  <c r="AE366" i="3"/>
  <c r="AE365" i="3"/>
  <c r="AE364" i="3"/>
  <c r="AE363" i="3"/>
  <c r="AE362" i="3"/>
  <c r="AE361" i="3"/>
  <c r="AE360" i="3"/>
  <c r="AE359" i="3"/>
  <c r="AE358" i="3"/>
  <c r="AE357" i="3"/>
  <c r="AE356" i="3"/>
  <c r="AE355" i="3"/>
  <c r="AE354" i="3"/>
  <c r="AE353" i="3"/>
  <c r="AE339" i="3"/>
  <c r="AE338" i="3"/>
  <c r="AE337" i="3"/>
  <c r="AE336" i="3"/>
  <c r="AE335" i="3"/>
  <c r="AE334" i="3"/>
  <c r="AE333" i="3"/>
  <c r="AE332" i="3"/>
  <c r="AE331" i="3"/>
  <c r="AE330" i="3"/>
  <c r="AE329" i="3"/>
  <c r="AE328" i="3"/>
  <c r="AE327" i="3"/>
  <c r="AE326" i="3"/>
  <c r="AE325" i="3"/>
  <c r="AE324" i="3"/>
  <c r="AE323" i="3"/>
  <c r="AE322" i="3"/>
  <c r="AE321" i="3"/>
  <c r="AE320" i="3"/>
  <c r="AE319" i="3"/>
  <c r="AE305" i="3"/>
  <c r="AE304" i="3"/>
  <c r="AE303" i="3"/>
  <c r="AE302" i="3"/>
  <c r="AE301" i="3"/>
  <c r="AE300" i="3"/>
  <c r="AE299" i="3"/>
  <c r="AE298" i="3"/>
  <c r="AE297" i="3"/>
  <c r="AE296" i="3"/>
  <c r="AE295" i="3"/>
  <c r="AE294" i="3"/>
  <c r="AE293" i="3"/>
  <c r="AE292" i="3"/>
  <c r="AE291" i="3"/>
  <c r="AE290" i="3"/>
  <c r="AE289" i="3"/>
  <c r="AE288" i="3"/>
  <c r="AE287" i="3"/>
  <c r="AE286" i="3"/>
  <c r="AE285" i="3"/>
  <c r="AE271" i="3"/>
  <c r="AE270" i="3"/>
  <c r="AE269" i="3"/>
  <c r="AE268" i="3"/>
  <c r="AE267" i="3"/>
  <c r="AE266" i="3"/>
  <c r="AE265" i="3"/>
  <c r="AE264" i="3"/>
  <c r="AE263" i="3"/>
  <c r="AE262" i="3"/>
  <c r="AE261" i="3"/>
  <c r="AE260" i="3"/>
  <c r="AE259" i="3"/>
  <c r="AE258" i="3"/>
  <c r="AE257" i="3"/>
  <c r="AE256" i="3"/>
  <c r="AE255" i="3"/>
  <c r="AE254" i="3"/>
  <c r="AE253" i="3"/>
  <c r="AE252" i="3"/>
  <c r="AE251" i="3"/>
  <c r="AE237" i="3"/>
  <c r="AE236" i="3"/>
  <c r="AE235" i="3"/>
  <c r="AE234" i="3"/>
  <c r="AE233" i="3"/>
  <c r="AE232" i="3"/>
  <c r="AE231" i="3"/>
  <c r="AE230" i="3"/>
  <c r="AE229" i="3"/>
  <c r="AE228" i="3"/>
  <c r="AE227" i="3"/>
  <c r="AE226" i="3"/>
  <c r="AE225" i="3"/>
  <c r="AE224" i="3"/>
  <c r="AE223" i="3"/>
  <c r="AE222" i="3"/>
  <c r="AE221" i="3"/>
  <c r="AE220" i="3"/>
  <c r="AE219" i="3"/>
  <c r="AE218" i="3"/>
  <c r="AE217" i="3"/>
  <c r="AE203" i="3"/>
  <c r="AE202" i="3"/>
  <c r="AE201" i="3"/>
  <c r="AE200" i="3"/>
  <c r="AE199" i="3"/>
  <c r="AE198" i="3"/>
  <c r="AE197" i="3"/>
  <c r="AE196" i="3"/>
  <c r="AE195" i="3"/>
  <c r="AE194" i="3"/>
  <c r="AE193" i="3"/>
  <c r="AE192" i="3"/>
  <c r="AE191" i="3"/>
  <c r="AE190" i="3"/>
  <c r="AE189" i="3"/>
  <c r="AE188" i="3"/>
  <c r="AE187" i="3"/>
  <c r="AE186" i="3"/>
  <c r="AE185" i="3"/>
  <c r="AE184" i="3"/>
  <c r="AE183" i="3"/>
  <c r="AE169" i="3"/>
  <c r="AE168" i="3"/>
  <c r="AE167" i="3"/>
  <c r="AE166" i="3"/>
  <c r="AE165" i="3"/>
  <c r="AE164" i="3"/>
  <c r="AE163" i="3"/>
  <c r="AE162" i="3"/>
  <c r="AE161" i="3"/>
  <c r="AE160" i="3"/>
  <c r="AE159" i="3"/>
  <c r="AE158" i="3"/>
  <c r="AE157" i="3"/>
  <c r="AE156" i="3"/>
  <c r="AE155" i="3"/>
  <c r="AE154" i="3"/>
  <c r="AE153" i="3"/>
  <c r="AE152" i="3"/>
  <c r="AE151" i="3"/>
  <c r="AE150" i="3"/>
  <c r="AE149" i="3"/>
  <c r="AE135" i="3"/>
  <c r="AE134" i="3"/>
  <c r="AE133" i="3"/>
  <c r="AE132" i="3"/>
  <c r="AE131" i="3"/>
  <c r="AE130" i="3"/>
  <c r="AE129" i="3"/>
  <c r="AE128" i="3"/>
  <c r="AE127" i="3"/>
  <c r="AE126" i="3"/>
  <c r="AE125" i="3"/>
  <c r="AE124" i="3"/>
  <c r="AE123" i="3"/>
  <c r="AE122" i="3"/>
  <c r="AE121" i="3"/>
  <c r="AE120" i="3"/>
  <c r="AE119" i="3"/>
  <c r="AE118" i="3"/>
  <c r="AE117" i="3"/>
  <c r="AE116" i="3"/>
  <c r="AE115" i="3"/>
  <c r="AE101" i="3"/>
  <c r="AE100" i="3"/>
  <c r="AE99" i="3"/>
  <c r="AE98" i="3"/>
  <c r="AE97" i="3"/>
  <c r="AE96" i="3"/>
  <c r="AE95" i="3"/>
  <c r="AE94" i="3"/>
  <c r="AE93" i="3"/>
  <c r="AE92" i="3"/>
  <c r="AE91" i="3"/>
  <c r="AE90" i="3"/>
  <c r="AE89" i="3"/>
  <c r="AE88" i="3"/>
  <c r="AE87" i="3"/>
  <c r="AE86" i="3"/>
  <c r="AE85" i="3"/>
  <c r="AE84" i="3"/>
  <c r="AE83" i="3"/>
  <c r="AE82" i="3"/>
  <c r="AE81" i="3"/>
  <c r="AE67" i="3"/>
  <c r="AE66" i="3"/>
  <c r="AE65" i="3"/>
  <c r="AE64" i="3"/>
  <c r="AE63" i="3"/>
  <c r="AH63" i="3" s="1"/>
  <c r="AE62" i="3"/>
  <c r="AE61" i="3"/>
  <c r="AH61" i="3" s="1"/>
  <c r="AE60" i="3"/>
  <c r="AE59" i="3"/>
  <c r="AH59" i="3" s="1"/>
  <c r="AE58" i="3"/>
  <c r="AH58" i="3" s="1"/>
  <c r="AE57" i="3"/>
  <c r="AH57" i="3" s="1"/>
  <c r="AE56" i="3"/>
  <c r="AE55" i="3"/>
  <c r="AH55" i="3" s="1"/>
  <c r="AE54" i="3"/>
  <c r="AE53" i="3"/>
  <c r="AH53" i="3" s="1"/>
  <c r="AE52" i="3"/>
  <c r="AE51" i="3"/>
  <c r="AH51" i="3" s="1"/>
  <c r="AE50" i="3"/>
  <c r="AH50" i="3" s="1"/>
  <c r="AE49" i="3"/>
  <c r="AH49" i="3" s="1"/>
  <c r="AE48" i="3"/>
  <c r="AH48" i="3" s="1"/>
  <c r="AE47" i="3"/>
  <c r="AH47" i="3" s="1"/>
  <c r="AJ490" i="3"/>
  <c r="AJ491" i="3"/>
  <c r="AJ492" i="3"/>
  <c r="AJ493" i="3"/>
  <c r="AJ494" i="3"/>
  <c r="AJ495" i="3"/>
  <c r="AJ496" i="3"/>
  <c r="AJ497" i="3"/>
  <c r="AJ498" i="3"/>
  <c r="AJ499" i="3"/>
  <c r="AJ500" i="3"/>
  <c r="AJ501" i="3"/>
  <c r="AJ502" i="3"/>
  <c r="AJ503" i="3"/>
  <c r="AJ504" i="3"/>
  <c r="AJ505" i="3"/>
  <c r="AJ506" i="3"/>
  <c r="AJ507" i="3"/>
  <c r="AJ508" i="3"/>
  <c r="AJ509" i="3"/>
  <c r="AJ489" i="3"/>
  <c r="AJ456" i="3"/>
  <c r="AJ457" i="3"/>
  <c r="AJ458" i="3"/>
  <c r="AJ459" i="3"/>
  <c r="AJ460" i="3"/>
  <c r="AJ461" i="3"/>
  <c r="AJ462" i="3"/>
  <c r="AJ463" i="3"/>
  <c r="AJ464" i="3"/>
  <c r="AJ465" i="3"/>
  <c r="AJ466" i="3"/>
  <c r="AJ467" i="3"/>
  <c r="AJ468" i="3"/>
  <c r="AJ469" i="3"/>
  <c r="AJ470" i="3"/>
  <c r="AJ471" i="3"/>
  <c r="AJ472" i="3"/>
  <c r="AJ473" i="3"/>
  <c r="AJ474" i="3"/>
  <c r="AJ475" i="3"/>
  <c r="AJ455" i="3"/>
  <c r="AJ422" i="3"/>
  <c r="AJ423" i="3"/>
  <c r="AJ424" i="3"/>
  <c r="AJ425" i="3"/>
  <c r="AJ426" i="3"/>
  <c r="AJ427" i="3"/>
  <c r="AJ428" i="3"/>
  <c r="AJ429" i="3"/>
  <c r="AJ430" i="3"/>
  <c r="AJ431" i="3"/>
  <c r="AJ432" i="3"/>
  <c r="AJ433" i="3"/>
  <c r="AJ434" i="3"/>
  <c r="AJ435" i="3"/>
  <c r="AJ436" i="3"/>
  <c r="AJ437" i="3"/>
  <c r="AJ438" i="3"/>
  <c r="AJ439" i="3"/>
  <c r="AJ440" i="3"/>
  <c r="AJ441" i="3"/>
  <c r="AJ421" i="3"/>
  <c r="AJ388" i="3"/>
  <c r="AJ389" i="3"/>
  <c r="AJ390" i="3"/>
  <c r="AJ391" i="3"/>
  <c r="AJ392" i="3"/>
  <c r="AJ393" i="3"/>
  <c r="AJ394" i="3"/>
  <c r="AJ395" i="3"/>
  <c r="AJ396" i="3"/>
  <c r="AJ397" i="3"/>
  <c r="AJ398" i="3"/>
  <c r="AJ399" i="3"/>
  <c r="AJ400" i="3"/>
  <c r="AJ401" i="3"/>
  <c r="AJ402" i="3"/>
  <c r="AJ403" i="3"/>
  <c r="AJ404" i="3"/>
  <c r="AJ405" i="3"/>
  <c r="AJ406" i="3"/>
  <c r="AJ407" i="3"/>
  <c r="AJ387" i="3"/>
  <c r="AJ354" i="3"/>
  <c r="AJ355" i="3"/>
  <c r="AJ356" i="3"/>
  <c r="AJ357" i="3"/>
  <c r="AJ358" i="3"/>
  <c r="AJ359" i="3"/>
  <c r="AJ360" i="3"/>
  <c r="AJ361" i="3"/>
  <c r="AJ362" i="3"/>
  <c r="AJ363" i="3"/>
  <c r="AJ364" i="3"/>
  <c r="AJ365" i="3"/>
  <c r="AJ366" i="3"/>
  <c r="AJ367" i="3"/>
  <c r="AJ368" i="3"/>
  <c r="AJ369" i="3"/>
  <c r="AJ370" i="3"/>
  <c r="AJ371" i="3"/>
  <c r="AJ372" i="3"/>
  <c r="AJ373" i="3"/>
  <c r="AJ353" i="3"/>
  <c r="AJ320" i="3"/>
  <c r="AJ321" i="3"/>
  <c r="AJ322" i="3"/>
  <c r="AJ323" i="3"/>
  <c r="AJ324" i="3"/>
  <c r="AJ325" i="3"/>
  <c r="AJ326" i="3"/>
  <c r="AJ327" i="3"/>
  <c r="AJ328" i="3"/>
  <c r="AJ329" i="3"/>
  <c r="AJ330" i="3"/>
  <c r="AJ331" i="3"/>
  <c r="AJ332" i="3"/>
  <c r="AJ333" i="3"/>
  <c r="AJ334" i="3"/>
  <c r="AJ335" i="3"/>
  <c r="AJ336" i="3"/>
  <c r="AJ337" i="3"/>
  <c r="AJ338" i="3"/>
  <c r="AJ339" i="3"/>
  <c r="AJ319" i="3"/>
  <c r="AJ286" i="3"/>
  <c r="AJ287" i="3"/>
  <c r="AJ288" i="3"/>
  <c r="AJ289" i="3"/>
  <c r="AJ290" i="3"/>
  <c r="AJ291" i="3"/>
  <c r="AJ292" i="3"/>
  <c r="AJ293" i="3"/>
  <c r="AJ294" i="3"/>
  <c r="AJ295" i="3"/>
  <c r="AJ296" i="3"/>
  <c r="AJ297" i="3"/>
  <c r="AJ298" i="3"/>
  <c r="AJ299" i="3"/>
  <c r="AJ300" i="3"/>
  <c r="AJ301" i="3"/>
  <c r="AJ302" i="3"/>
  <c r="AJ303" i="3"/>
  <c r="AJ304" i="3"/>
  <c r="AJ305" i="3"/>
  <c r="AJ285" i="3"/>
  <c r="AJ252" i="3"/>
  <c r="AJ253" i="3"/>
  <c r="AJ254" i="3"/>
  <c r="AJ255" i="3"/>
  <c r="AJ256" i="3"/>
  <c r="AJ257" i="3"/>
  <c r="AJ258" i="3"/>
  <c r="AJ259" i="3"/>
  <c r="AJ260" i="3"/>
  <c r="AJ261" i="3"/>
  <c r="AJ262" i="3"/>
  <c r="AJ263" i="3"/>
  <c r="AJ264" i="3"/>
  <c r="AJ265" i="3"/>
  <c r="AJ266" i="3"/>
  <c r="AJ267" i="3"/>
  <c r="AJ268" i="3"/>
  <c r="AJ269" i="3"/>
  <c r="AJ270" i="3"/>
  <c r="AJ271" i="3"/>
  <c r="AJ251" i="3"/>
  <c r="AJ218" i="3"/>
  <c r="AJ219" i="3"/>
  <c r="AJ220" i="3"/>
  <c r="AJ221" i="3"/>
  <c r="AJ222" i="3"/>
  <c r="AJ223" i="3"/>
  <c r="AJ224" i="3"/>
  <c r="AJ225" i="3"/>
  <c r="AJ226" i="3"/>
  <c r="AJ227" i="3"/>
  <c r="AJ228" i="3"/>
  <c r="AJ229" i="3"/>
  <c r="AJ230" i="3"/>
  <c r="AJ231" i="3"/>
  <c r="AJ232" i="3"/>
  <c r="AJ233" i="3"/>
  <c r="AJ234" i="3"/>
  <c r="AJ235" i="3"/>
  <c r="AJ236" i="3"/>
  <c r="AJ237" i="3"/>
  <c r="AJ217" i="3"/>
  <c r="AJ184" i="3"/>
  <c r="AJ185" i="3"/>
  <c r="AJ186" i="3"/>
  <c r="AJ187" i="3"/>
  <c r="AJ188" i="3"/>
  <c r="AJ189" i="3"/>
  <c r="AJ190" i="3"/>
  <c r="AJ191" i="3"/>
  <c r="AJ192" i="3"/>
  <c r="AJ193" i="3"/>
  <c r="AJ194" i="3"/>
  <c r="AJ195" i="3"/>
  <c r="AJ196" i="3"/>
  <c r="AJ197" i="3"/>
  <c r="AJ198" i="3"/>
  <c r="AJ199" i="3"/>
  <c r="AJ200" i="3"/>
  <c r="AJ201" i="3"/>
  <c r="AJ202" i="3"/>
  <c r="AJ203" i="3"/>
  <c r="AJ183" i="3"/>
  <c r="S88" i="6"/>
  <c r="T88" i="6" s="1"/>
  <c r="AJ150" i="3"/>
  <c r="AJ151" i="3"/>
  <c r="S90" i="6"/>
  <c r="T90" i="6" s="1"/>
  <c r="AJ152" i="3"/>
  <c r="S91" i="6"/>
  <c r="T91" i="6" s="1"/>
  <c r="AJ153" i="3"/>
  <c r="S92" i="6"/>
  <c r="T92" i="6" s="1"/>
  <c r="AJ154" i="3"/>
  <c r="AJ155" i="3"/>
  <c r="S94" i="6"/>
  <c r="T94" i="6" s="1"/>
  <c r="AJ156" i="3"/>
  <c r="S95" i="6"/>
  <c r="T95" i="6" s="1"/>
  <c r="AJ157" i="3"/>
  <c r="S96" i="6"/>
  <c r="T96" i="6" s="1"/>
  <c r="AJ158" i="3"/>
  <c r="S97" i="6"/>
  <c r="T97" i="6" s="1"/>
  <c r="AJ159" i="3"/>
  <c r="AJ160" i="3"/>
  <c r="S99" i="6"/>
  <c r="T99" i="6" s="1"/>
  <c r="AJ161" i="3"/>
  <c r="S100" i="6"/>
  <c r="T100" i="6" s="1"/>
  <c r="AJ162" i="3"/>
  <c r="S101" i="6"/>
  <c r="T101" i="6" s="1"/>
  <c r="AJ163" i="3"/>
  <c r="S102" i="6"/>
  <c r="T102" i="6" s="1"/>
  <c r="AJ164" i="3"/>
  <c r="S103" i="6"/>
  <c r="T103" i="6" s="1"/>
  <c r="AJ165" i="3"/>
  <c r="S104" i="6"/>
  <c r="T104" i="6" s="1"/>
  <c r="AJ166" i="3"/>
  <c r="AJ167" i="3"/>
  <c r="S106" i="6"/>
  <c r="T106" i="6" s="1"/>
  <c r="AJ168" i="3"/>
  <c r="S107" i="6"/>
  <c r="T107" i="6" s="1"/>
  <c r="AJ169" i="3"/>
  <c r="S87" i="6"/>
  <c r="T87" i="6" s="1"/>
  <c r="AJ149" i="3"/>
  <c r="S67" i="6"/>
  <c r="T67" i="6" s="1"/>
  <c r="AJ116" i="3"/>
  <c r="AJ117" i="3"/>
  <c r="S69" i="6"/>
  <c r="T69" i="6" s="1"/>
  <c r="AJ118" i="3"/>
  <c r="S70" i="6"/>
  <c r="T70" i="6" s="1"/>
  <c r="AJ119" i="3"/>
  <c r="S71" i="6"/>
  <c r="T71" i="6" s="1"/>
  <c r="AJ120" i="3"/>
  <c r="AJ121" i="3"/>
  <c r="S73" i="6"/>
  <c r="T73" i="6" s="1"/>
  <c r="AJ122" i="3"/>
  <c r="S74" i="6"/>
  <c r="T74" i="6" s="1"/>
  <c r="AJ123" i="3"/>
  <c r="S75" i="6"/>
  <c r="T75" i="6" s="1"/>
  <c r="AJ124" i="3"/>
  <c r="S76" i="6"/>
  <c r="T76" i="6" s="1"/>
  <c r="AJ125" i="3"/>
  <c r="AJ126" i="3"/>
  <c r="S78" i="6"/>
  <c r="T78" i="6" s="1"/>
  <c r="AJ127" i="3"/>
  <c r="S79" i="6"/>
  <c r="T79" i="6" s="1"/>
  <c r="AJ128" i="3"/>
  <c r="S80" i="6"/>
  <c r="T80" i="6" s="1"/>
  <c r="AJ129" i="3"/>
  <c r="S81" i="6"/>
  <c r="T81" i="6" s="1"/>
  <c r="AJ130" i="3"/>
  <c r="S82" i="6"/>
  <c r="T82" i="6" s="1"/>
  <c r="AJ131" i="3"/>
  <c r="S83" i="6"/>
  <c r="T83" i="6" s="1"/>
  <c r="AJ132" i="3"/>
  <c r="AJ133" i="3"/>
  <c r="S85" i="6"/>
  <c r="T85" i="6" s="1"/>
  <c r="AJ134" i="3"/>
  <c r="S86" i="6"/>
  <c r="T86" i="6" s="1"/>
  <c r="AJ135" i="3"/>
  <c r="S66" i="6"/>
  <c r="T66" i="6" s="1"/>
  <c r="AJ115" i="3"/>
  <c r="S47" i="6"/>
  <c r="T47" i="6" s="1"/>
  <c r="S56" i="6"/>
  <c r="T56" i="6" s="1"/>
  <c r="S63" i="6"/>
  <c r="T63" i="6" s="1"/>
  <c r="S26" i="6"/>
  <c r="T26" i="6" s="1"/>
  <c r="S30" i="6"/>
  <c r="T30" i="6" s="1"/>
  <c r="S35" i="6"/>
  <c r="T35" i="6" s="1"/>
  <c r="AK509" i="3"/>
  <c r="AH509" i="3"/>
  <c r="AK508" i="3"/>
  <c r="AH508" i="3"/>
  <c r="AK507" i="3"/>
  <c r="AH507" i="3"/>
  <c r="AK506" i="3"/>
  <c r="AH506" i="3"/>
  <c r="AK505" i="3"/>
  <c r="AH505" i="3"/>
  <c r="AK504" i="3"/>
  <c r="AH504" i="3"/>
  <c r="AK503" i="3"/>
  <c r="AH503" i="3"/>
  <c r="AK502" i="3"/>
  <c r="AH502" i="3"/>
  <c r="AK501" i="3"/>
  <c r="AH501" i="3"/>
  <c r="AK500" i="3"/>
  <c r="AH500" i="3"/>
  <c r="AK499" i="3"/>
  <c r="AH499" i="3"/>
  <c r="AK498" i="3"/>
  <c r="AH498" i="3"/>
  <c r="AK497" i="3"/>
  <c r="AH497" i="3"/>
  <c r="AK496" i="3"/>
  <c r="AH496" i="3"/>
  <c r="AK495" i="3"/>
  <c r="AH495" i="3"/>
  <c r="AK494" i="3"/>
  <c r="AH494" i="3"/>
  <c r="AK493" i="3"/>
  <c r="AH493" i="3"/>
  <c r="AK492" i="3"/>
  <c r="AH492" i="3"/>
  <c r="AK491" i="3"/>
  <c r="AH491" i="3"/>
  <c r="AK490" i="3"/>
  <c r="AH490" i="3"/>
  <c r="AK489" i="3"/>
  <c r="AH489" i="3"/>
  <c r="AK475" i="3"/>
  <c r="AH475" i="3"/>
  <c r="AK474" i="3"/>
  <c r="AH474" i="3"/>
  <c r="AK473" i="3"/>
  <c r="AH473" i="3"/>
  <c r="AK472" i="3"/>
  <c r="AH472" i="3"/>
  <c r="AK471" i="3"/>
  <c r="AH471" i="3"/>
  <c r="AK470" i="3"/>
  <c r="AH470" i="3"/>
  <c r="AK469" i="3"/>
  <c r="AH469" i="3"/>
  <c r="AK468" i="3"/>
  <c r="AH468" i="3"/>
  <c r="AK467" i="3"/>
  <c r="AH467" i="3"/>
  <c r="AK466" i="3"/>
  <c r="AH466" i="3"/>
  <c r="AK465" i="3"/>
  <c r="AH465" i="3"/>
  <c r="AK464" i="3"/>
  <c r="AH464" i="3"/>
  <c r="AK463" i="3"/>
  <c r="AH463" i="3"/>
  <c r="AK462" i="3"/>
  <c r="AH462" i="3"/>
  <c r="AK461" i="3"/>
  <c r="AH461" i="3"/>
  <c r="AK460" i="3"/>
  <c r="AH460" i="3"/>
  <c r="AK459" i="3"/>
  <c r="AH459" i="3"/>
  <c r="AK458" i="3"/>
  <c r="AH458" i="3"/>
  <c r="AK457" i="3"/>
  <c r="AH457" i="3"/>
  <c r="AK456" i="3"/>
  <c r="AH456" i="3"/>
  <c r="AK455" i="3"/>
  <c r="AH455" i="3"/>
  <c r="AK441" i="3"/>
  <c r="AH441" i="3"/>
  <c r="AK440" i="3"/>
  <c r="AH440" i="3"/>
  <c r="AK439" i="3"/>
  <c r="AH439" i="3"/>
  <c r="AK438" i="3"/>
  <c r="AH438" i="3"/>
  <c r="AK437" i="3"/>
  <c r="AH437" i="3"/>
  <c r="AK436" i="3"/>
  <c r="AH436" i="3"/>
  <c r="AK435" i="3"/>
  <c r="AH435" i="3"/>
  <c r="AK434" i="3"/>
  <c r="AH434" i="3"/>
  <c r="AK433" i="3"/>
  <c r="AH433" i="3"/>
  <c r="AK432" i="3"/>
  <c r="AH432" i="3"/>
  <c r="AK431" i="3"/>
  <c r="AH431" i="3"/>
  <c r="AK430" i="3"/>
  <c r="AH430" i="3"/>
  <c r="AK429" i="3"/>
  <c r="AH429" i="3"/>
  <c r="AK428" i="3"/>
  <c r="AH428" i="3"/>
  <c r="AK427" i="3"/>
  <c r="AH427" i="3"/>
  <c r="AK426" i="3"/>
  <c r="AH426" i="3"/>
  <c r="AK425" i="3"/>
  <c r="AH425" i="3"/>
  <c r="AK424" i="3"/>
  <c r="AH424" i="3"/>
  <c r="AK423" i="3"/>
  <c r="AH423" i="3"/>
  <c r="AK422" i="3"/>
  <c r="AH422" i="3"/>
  <c r="AK421" i="3"/>
  <c r="AH421" i="3"/>
  <c r="AK407" i="3"/>
  <c r="AH407" i="3"/>
  <c r="AK406" i="3"/>
  <c r="AH406" i="3"/>
  <c r="AK405" i="3"/>
  <c r="AH405" i="3"/>
  <c r="AK404" i="3"/>
  <c r="AH404" i="3"/>
  <c r="AK403" i="3"/>
  <c r="AH403" i="3"/>
  <c r="AK402" i="3"/>
  <c r="AH402" i="3"/>
  <c r="AK401" i="3"/>
  <c r="AH401" i="3"/>
  <c r="AK400" i="3"/>
  <c r="AH400" i="3"/>
  <c r="AK399" i="3"/>
  <c r="AH399" i="3"/>
  <c r="AK398" i="3"/>
  <c r="AH398" i="3"/>
  <c r="AK397" i="3"/>
  <c r="AH397" i="3"/>
  <c r="AK396" i="3"/>
  <c r="AH396" i="3"/>
  <c r="AK395" i="3"/>
  <c r="AH395" i="3"/>
  <c r="AK394" i="3"/>
  <c r="AH394" i="3"/>
  <c r="AK393" i="3"/>
  <c r="AH393" i="3"/>
  <c r="AK392" i="3"/>
  <c r="AH392" i="3"/>
  <c r="AK391" i="3"/>
  <c r="AH391" i="3"/>
  <c r="AK390" i="3"/>
  <c r="AH390" i="3"/>
  <c r="AK389" i="3"/>
  <c r="AH389" i="3"/>
  <c r="AK388" i="3"/>
  <c r="AH388" i="3"/>
  <c r="AK387" i="3"/>
  <c r="AH387" i="3"/>
  <c r="AK373" i="3"/>
  <c r="AH373" i="3"/>
  <c r="AK372" i="3"/>
  <c r="AH372" i="3"/>
  <c r="AK371" i="3"/>
  <c r="AH371" i="3"/>
  <c r="AK370" i="3"/>
  <c r="AH370" i="3"/>
  <c r="AK369" i="3"/>
  <c r="AH369" i="3"/>
  <c r="AK368" i="3"/>
  <c r="AH368" i="3"/>
  <c r="AK367" i="3"/>
  <c r="AH367" i="3"/>
  <c r="AK366" i="3"/>
  <c r="AH366" i="3"/>
  <c r="AK365" i="3"/>
  <c r="AH365" i="3"/>
  <c r="AK364" i="3"/>
  <c r="AH364" i="3"/>
  <c r="AK363" i="3"/>
  <c r="AH363" i="3"/>
  <c r="AK362" i="3"/>
  <c r="AH362" i="3"/>
  <c r="AK361" i="3"/>
  <c r="AH361" i="3"/>
  <c r="AK360" i="3"/>
  <c r="AH360" i="3"/>
  <c r="AK359" i="3"/>
  <c r="AH359" i="3"/>
  <c r="AK358" i="3"/>
  <c r="AH358" i="3"/>
  <c r="AK357" i="3"/>
  <c r="AH357" i="3"/>
  <c r="AK356" i="3"/>
  <c r="AH356" i="3"/>
  <c r="AK355" i="3"/>
  <c r="AH355" i="3"/>
  <c r="AK354" i="3"/>
  <c r="AH354" i="3"/>
  <c r="AK353" i="3"/>
  <c r="AH353" i="3"/>
  <c r="AK339" i="3"/>
  <c r="AH339" i="3"/>
  <c r="AK338" i="3"/>
  <c r="AH338" i="3"/>
  <c r="AK337" i="3"/>
  <c r="AH337" i="3"/>
  <c r="AK336" i="3"/>
  <c r="AH336" i="3"/>
  <c r="AK335" i="3"/>
  <c r="AH335" i="3"/>
  <c r="AK334" i="3"/>
  <c r="AH334" i="3"/>
  <c r="AK333" i="3"/>
  <c r="AH333" i="3"/>
  <c r="AK332" i="3"/>
  <c r="AH332" i="3"/>
  <c r="AK331" i="3"/>
  <c r="AH331" i="3"/>
  <c r="AK330" i="3"/>
  <c r="AH330" i="3"/>
  <c r="AK329" i="3"/>
  <c r="AH329" i="3"/>
  <c r="AK328" i="3"/>
  <c r="AH328" i="3"/>
  <c r="AK327" i="3"/>
  <c r="AH327" i="3"/>
  <c r="AK326" i="3"/>
  <c r="AH326" i="3"/>
  <c r="AK325" i="3"/>
  <c r="AH325" i="3"/>
  <c r="AK324" i="3"/>
  <c r="AH324" i="3"/>
  <c r="AK323" i="3"/>
  <c r="AH323" i="3"/>
  <c r="AK322" i="3"/>
  <c r="AH322" i="3"/>
  <c r="AK321" i="3"/>
  <c r="AH321" i="3"/>
  <c r="AK320" i="3"/>
  <c r="AH320" i="3"/>
  <c r="AK319" i="3"/>
  <c r="AH319" i="3"/>
  <c r="AK305" i="3"/>
  <c r="AH305" i="3"/>
  <c r="AK304" i="3"/>
  <c r="AH304" i="3"/>
  <c r="AK303" i="3"/>
  <c r="AH303" i="3"/>
  <c r="AK302" i="3"/>
  <c r="AH302" i="3"/>
  <c r="AK301" i="3"/>
  <c r="AH301" i="3"/>
  <c r="AK300" i="3"/>
  <c r="AH300" i="3"/>
  <c r="AK299" i="3"/>
  <c r="AH299" i="3"/>
  <c r="AK298" i="3"/>
  <c r="AH298" i="3"/>
  <c r="AK297" i="3"/>
  <c r="AH297" i="3"/>
  <c r="AK296" i="3"/>
  <c r="AH296" i="3"/>
  <c r="AK295" i="3"/>
  <c r="AH295" i="3"/>
  <c r="AK294" i="3"/>
  <c r="AH294" i="3"/>
  <c r="AK293" i="3"/>
  <c r="AH293" i="3"/>
  <c r="AK292" i="3"/>
  <c r="AH292" i="3"/>
  <c r="AK291" i="3"/>
  <c r="AH291" i="3"/>
  <c r="AK290" i="3"/>
  <c r="AH290" i="3"/>
  <c r="AK289" i="3"/>
  <c r="AH289" i="3"/>
  <c r="AK288" i="3"/>
  <c r="AH288" i="3"/>
  <c r="AK287" i="3"/>
  <c r="AH287" i="3"/>
  <c r="AK286" i="3"/>
  <c r="AH286" i="3"/>
  <c r="AK285" i="3"/>
  <c r="AH285" i="3"/>
  <c r="AK271" i="3"/>
  <c r="AH271" i="3"/>
  <c r="AK270" i="3"/>
  <c r="AH270" i="3"/>
  <c r="AK269" i="3"/>
  <c r="AH269" i="3"/>
  <c r="AK268" i="3"/>
  <c r="AH268" i="3"/>
  <c r="AK267" i="3"/>
  <c r="AH267" i="3"/>
  <c r="AK266" i="3"/>
  <c r="AH266" i="3"/>
  <c r="AK265" i="3"/>
  <c r="AH265" i="3"/>
  <c r="AK264" i="3"/>
  <c r="AH264" i="3"/>
  <c r="AK263" i="3"/>
  <c r="AH263" i="3"/>
  <c r="AK262" i="3"/>
  <c r="AH262" i="3"/>
  <c r="AK261" i="3"/>
  <c r="AH261" i="3"/>
  <c r="AK260" i="3"/>
  <c r="AH260" i="3"/>
  <c r="AK259" i="3"/>
  <c r="AH259" i="3"/>
  <c r="AK258" i="3"/>
  <c r="AH258" i="3"/>
  <c r="AK257" i="3"/>
  <c r="AH257" i="3"/>
  <c r="AK256" i="3"/>
  <c r="AH256" i="3"/>
  <c r="AK255" i="3"/>
  <c r="AH255" i="3"/>
  <c r="AK254" i="3"/>
  <c r="AH254" i="3"/>
  <c r="AK253" i="3"/>
  <c r="AH253" i="3"/>
  <c r="AK252" i="3"/>
  <c r="AH252" i="3"/>
  <c r="AK251" i="3"/>
  <c r="AH251" i="3"/>
  <c r="AK237" i="3"/>
  <c r="AH237" i="3"/>
  <c r="AK236" i="3"/>
  <c r="AH236" i="3"/>
  <c r="AK235" i="3"/>
  <c r="AH235" i="3"/>
  <c r="AK234" i="3"/>
  <c r="AH234" i="3"/>
  <c r="AK233" i="3"/>
  <c r="AH233" i="3"/>
  <c r="AK232" i="3"/>
  <c r="AH232" i="3"/>
  <c r="AK231" i="3"/>
  <c r="AH231" i="3"/>
  <c r="AK230" i="3"/>
  <c r="AH230" i="3"/>
  <c r="AK229" i="3"/>
  <c r="AH229" i="3"/>
  <c r="AK228" i="3"/>
  <c r="AH228" i="3"/>
  <c r="AK227" i="3"/>
  <c r="AH227" i="3"/>
  <c r="AK226" i="3"/>
  <c r="AH226" i="3"/>
  <c r="AK225" i="3"/>
  <c r="AH225" i="3"/>
  <c r="AK224" i="3"/>
  <c r="AH224" i="3"/>
  <c r="AK223" i="3"/>
  <c r="AH223" i="3"/>
  <c r="AK222" i="3"/>
  <c r="AH222" i="3"/>
  <c r="AK221" i="3"/>
  <c r="AH221" i="3"/>
  <c r="AK220" i="3"/>
  <c r="AH220" i="3"/>
  <c r="AK219" i="3"/>
  <c r="AH219" i="3"/>
  <c r="AK218" i="3"/>
  <c r="AH218" i="3"/>
  <c r="AK217" i="3"/>
  <c r="AH217" i="3"/>
  <c r="AK203" i="3"/>
  <c r="AH203" i="3"/>
  <c r="AK202" i="3"/>
  <c r="AH202" i="3"/>
  <c r="AK201" i="3"/>
  <c r="AH201" i="3"/>
  <c r="AK200" i="3"/>
  <c r="AH200" i="3"/>
  <c r="AK199" i="3"/>
  <c r="AH199" i="3"/>
  <c r="AK198" i="3"/>
  <c r="AH198" i="3"/>
  <c r="AK197" i="3"/>
  <c r="AH197" i="3"/>
  <c r="AK196" i="3"/>
  <c r="AH196" i="3"/>
  <c r="AK195" i="3"/>
  <c r="AH195" i="3"/>
  <c r="AK194" i="3"/>
  <c r="AH194" i="3"/>
  <c r="AK193" i="3"/>
  <c r="AH193" i="3"/>
  <c r="AK192" i="3"/>
  <c r="AH192" i="3"/>
  <c r="AK191" i="3"/>
  <c r="AH191" i="3"/>
  <c r="AK190" i="3"/>
  <c r="AH190" i="3"/>
  <c r="AK189" i="3"/>
  <c r="AH189" i="3"/>
  <c r="AK188" i="3"/>
  <c r="AH188" i="3"/>
  <c r="AK187" i="3"/>
  <c r="AH187" i="3"/>
  <c r="AK186" i="3"/>
  <c r="AH186" i="3"/>
  <c r="AK185" i="3"/>
  <c r="AH185" i="3"/>
  <c r="AK184" i="3"/>
  <c r="AH184" i="3"/>
  <c r="AK183" i="3"/>
  <c r="AH183" i="3"/>
  <c r="AK169" i="3"/>
  <c r="AH169" i="3"/>
  <c r="AK168" i="3"/>
  <c r="AH168" i="3"/>
  <c r="AK167" i="3"/>
  <c r="AH167" i="3"/>
  <c r="AK166" i="3"/>
  <c r="AH166" i="3"/>
  <c r="AK165" i="3"/>
  <c r="AH165" i="3"/>
  <c r="AK164" i="3"/>
  <c r="AH164" i="3"/>
  <c r="AK163" i="3"/>
  <c r="AH163" i="3"/>
  <c r="AK162" i="3"/>
  <c r="AH162" i="3"/>
  <c r="AK161" i="3"/>
  <c r="AH161" i="3"/>
  <c r="AK160" i="3"/>
  <c r="AH160" i="3"/>
  <c r="AK159" i="3"/>
  <c r="AH159" i="3"/>
  <c r="AK158" i="3"/>
  <c r="AH158" i="3"/>
  <c r="AK157" i="3"/>
  <c r="AH157" i="3"/>
  <c r="AK156" i="3"/>
  <c r="AH156" i="3"/>
  <c r="AK155" i="3"/>
  <c r="AH155" i="3"/>
  <c r="AK154" i="3"/>
  <c r="AH154" i="3"/>
  <c r="AK153" i="3"/>
  <c r="AH153" i="3"/>
  <c r="AK152" i="3"/>
  <c r="AH152" i="3"/>
  <c r="AK151" i="3"/>
  <c r="AH151" i="3"/>
  <c r="AK150" i="3"/>
  <c r="AH150" i="3"/>
  <c r="AK149" i="3"/>
  <c r="AH149" i="3"/>
  <c r="AK135" i="3"/>
  <c r="AH135" i="3"/>
  <c r="AK134" i="3"/>
  <c r="AH134" i="3"/>
  <c r="AK133" i="3"/>
  <c r="AH133" i="3"/>
  <c r="AK132" i="3"/>
  <c r="AH132" i="3"/>
  <c r="AK131" i="3"/>
  <c r="AH131" i="3"/>
  <c r="AK130" i="3"/>
  <c r="AH130" i="3"/>
  <c r="AK129" i="3"/>
  <c r="AH129" i="3"/>
  <c r="AK128" i="3"/>
  <c r="AH128" i="3"/>
  <c r="AK127" i="3"/>
  <c r="AH127" i="3"/>
  <c r="AK126" i="3"/>
  <c r="AH126" i="3"/>
  <c r="AK125" i="3"/>
  <c r="AH125" i="3"/>
  <c r="AK124" i="3"/>
  <c r="AH124" i="3"/>
  <c r="AK123" i="3"/>
  <c r="AH123" i="3"/>
  <c r="AK122" i="3"/>
  <c r="AH122" i="3"/>
  <c r="AK121" i="3"/>
  <c r="AH121" i="3"/>
  <c r="AK120" i="3"/>
  <c r="AH120" i="3"/>
  <c r="AK119" i="3"/>
  <c r="AH119" i="3"/>
  <c r="AK118" i="3"/>
  <c r="AH118" i="3"/>
  <c r="AK117" i="3"/>
  <c r="AH117" i="3"/>
  <c r="AK116" i="3"/>
  <c r="AH116" i="3"/>
  <c r="AK115" i="3"/>
  <c r="AH115" i="3"/>
  <c r="AK101" i="3"/>
  <c r="AH101" i="3"/>
  <c r="AK100" i="3"/>
  <c r="AH100" i="3"/>
  <c r="AK99" i="3"/>
  <c r="AH99" i="3"/>
  <c r="AK98" i="3"/>
  <c r="AH98" i="3"/>
  <c r="AK97" i="3"/>
  <c r="AH97" i="3"/>
  <c r="AK96" i="3"/>
  <c r="AH96" i="3"/>
  <c r="AK95" i="3"/>
  <c r="AH95" i="3"/>
  <c r="AK94" i="3"/>
  <c r="AH94" i="3"/>
  <c r="AK93" i="3"/>
  <c r="AH93" i="3"/>
  <c r="AK92" i="3"/>
  <c r="AH92" i="3"/>
  <c r="AK91" i="3"/>
  <c r="AH91" i="3"/>
  <c r="AK90" i="3"/>
  <c r="AH90" i="3"/>
  <c r="AK89" i="3"/>
  <c r="AH89" i="3"/>
  <c r="AK88" i="3"/>
  <c r="AH88" i="3"/>
  <c r="AK87" i="3"/>
  <c r="AH87" i="3"/>
  <c r="AK86" i="3"/>
  <c r="AH86" i="3"/>
  <c r="AK85" i="3"/>
  <c r="AH85" i="3"/>
  <c r="AK84" i="3"/>
  <c r="AH84" i="3"/>
  <c r="AK83" i="3"/>
  <c r="AH83" i="3"/>
  <c r="AK82" i="3"/>
  <c r="AH82" i="3"/>
  <c r="AK81" i="3"/>
  <c r="AH81" i="3"/>
  <c r="AK67" i="3"/>
  <c r="AH67" i="3"/>
  <c r="AK66" i="3"/>
  <c r="AH66" i="3"/>
  <c r="AK65" i="3"/>
  <c r="AH65" i="3"/>
  <c r="AK64" i="3"/>
  <c r="AH64" i="3"/>
  <c r="AK63" i="3"/>
  <c r="AK62" i="3"/>
  <c r="AH62" i="3"/>
  <c r="AK61" i="3"/>
  <c r="AK60" i="3"/>
  <c r="AH60" i="3"/>
  <c r="AK59" i="3"/>
  <c r="AK58" i="3"/>
  <c r="AK57" i="3"/>
  <c r="AK56" i="3"/>
  <c r="AH56" i="3"/>
  <c r="AK55" i="3"/>
  <c r="AK54" i="3"/>
  <c r="AH54" i="3"/>
  <c r="AK53" i="3"/>
  <c r="AK52" i="3"/>
  <c r="AH52" i="3"/>
  <c r="AK51" i="3"/>
  <c r="AK50" i="3"/>
  <c r="AK49" i="3"/>
  <c r="AK48" i="3"/>
  <c r="AK47" i="3"/>
  <c r="AK13" i="3"/>
  <c r="AE14" i="3"/>
  <c r="AH14" i="3"/>
  <c r="AE15" i="3"/>
  <c r="AH15" i="3" s="1"/>
  <c r="AE16" i="3"/>
  <c r="AH16" i="3" s="1"/>
  <c r="AE17" i="3"/>
  <c r="AH17" i="3" s="1"/>
  <c r="AE18" i="3"/>
  <c r="AH18" i="3" s="1"/>
  <c r="AE20" i="3"/>
  <c r="AH20" i="3"/>
  <c r="AE21" i="3"/>
  <c r="AH21" i="3" s="1"/>
  <c r="AE22" i="3"/>
  <c r="AH22" i="3" s="1"/>
  <c r="AE23" i="3"/>
  <c r="AH23" i="3" s="1"/>
  <c r="AE24" i="3"/>
  <c r="AH24" i="3"/>
  <c r="AE25" i="3"/>
  <c r="AH25" i="3" s="1"/>
  <c r="AE27" i="3"/>
  <c r="AH27" i="3"/>
  <c r="AE28" i="3"/>
  <c r="AH28" i="3" s="1"/>
  <c r="AE29" i="3"/>
  <c r="AH29" i="3"/>
  <c r="AE30" i="3"/>
  <c r="AH30" i="3" s="1"/>
  <c r="AE31" i="3"/>
  <c r="AH31" i="3"/>
  <c r="AE13" i="3"/>
  <c r="AH13" i="3" s="1"/>
  <c r="X12" i="6"/>
  <c r="X10" i="6"/>
  <c r="X8" i="6"/>
  <c r="Z3" i="6"/>
  <c r="Y3" i="6"/>
  <c r="S317" i="6"/>
  <c r="T317" i="6" s="1"/>
  <c r="S316" i="6"/>
  <c r="T316" i="6" s="1"/>
  <c r="S315" i="6"/>
  <c r="T315" i="6" s="1"/>
  <c r="S314" i="6"/>
  <c r="T314" i="6" s="1"/>
  <c r="S313" i="6"/>
  <c r="T313" i="6" s="1"/>
  <c r="S312" i="6"/>
  <c r="T312" i="6" s="1"/>
  <c r="S311" i="6"/>
  <c r="T311" i="6" s="1"/>
  <c r="S310" i="6"/>
  <c r="T310" i="6" s="1"/>
  <c r="S309" i="6"/>
  <c r="T309" i="6" s="1"/>
  <c r="S308" i="6"/>
  <c r="T308" i="6" s="1"/>
  <c r="S307" i="6"/>
  <c r="T307" i="6" s="1"/>
  <c r="S306" i="6"/>
  <c r="T306" i="6" s="1"/>
  <c r="S305" i="6"/>
  <c r="T305" i="6" s="1"/>
  <c r="S304" i="6"/>
  <c r="T304" i="6" s="1"/>
  <c r="S303" i="6"/>
  <c r="T303" i="6" s="1"/>
  <c r="S302" i="6"/>
  <c r="T302" i="6" s="1"/>
  <c r="S301" i="6"/>
  <c r="T301" i="6" s="1"/>
  <c r="S300" i="6"/>
  <c r="T300" i="6" s="1"/>
  <c r="S299" i="6"/>
  <c r="T299" i="6" s="1"/>
  <c r="S298" i="6"/>
  <c r="T298" i="6" s="1"/>
  <c r="S297" i="6"/>
  <c r="T297" i="6" s="1"/>
  <c r="S296" i="6"/>
  <c r="T296" i="6" s="1"/>
  <c r="S295" i="6"/>
  <c r="T295" i="6" s="1"/>
  <c r="S294" i="6"/>
  <c r="T294" i="6" s="1"/>
  <c r="S293" i="6"/>
  <c r="T293" i="6" s="1"/>
  <c r="S292" i="6"/>
  <c r="T292" i="6" s="1"/>
  <c r="S291" i="6"/>
  <c r="T291" i="6" s="1"/>
  <c r="S290" i="6"/>
  <c r="T290" i="6" s="1"/>
  <c r="S289" i="6"/>
  <c r="T289" i="6" s="1"/>
  <c r="S288" i="6"/>
  <c r="T288" i="6" s="1"/>
  <c r="S287" i="6"/>
  <c r="T287" i="6" s="1"/>
  <c r="S286" i="6"/>
  <c r="T286" i="6" s="1"/>
  <c r="S285" i="6"/>
  <c r="T285" i="6" s="1"/>
  <c r="S284" i="6"/>
  <c r="T284" i="6" s="1"/>
  <c r="S283" i="6"/>
  <c r="T283" i="6" s="1"/>
  <c r="S282" i="6"/>
  <c r="T282" i="6" s="1"/>
  <c r="S281" i="6"/>
  <c r="T281" i="6" s="1"/>
  <c r="S280" i="6"/>
  <c r="T280" i="6" s="1"/>
  <c r="S279" i="6"/>
  <c r="T279" i="6" s="1"/>
  <c r="S278" i="6"/>
  <c r="T278" i="6" s="1"/>
  <c r="S277" i="6"/>
  <c r="T277" i="6" s="1"/>
  <c r="S276" i="6"/>
  <c r="T276" i="6" s="1"/>
  <c r="S275" i="6"/>
  <c r="T275" i="6" s="1"/>
  <c r="S274" i="6"/>
  <c r="T274" i="6" s="1"/>
  <c r="S273" i="6"/>
  <c r="T273" i="6" s="1"/>
  <c r="S272" i="6"/>
  <c r="T272" i="6" s="1"/>
  <c r="S271" i="6"/>
  <c r="T271" i="6" s="1"/>
  <c r="S270" i="6"/>
  <c r="T270" i="6" s="1"/>
  <c r="S269" i="6"/>
  <c r="T269" i="6" s="1"/>
  <c r="S268" i="6"/>
  <c r="T268" i="6" s="1"/>
  <c r="S267" i="6"/>
  <c r="T267" i="6" s="1"/>
  <c r="S266" i="6"/>
  <c r="T266" i="6" s="1"/>
  <c r="S265" i="6"/>
  <c r="T265" i="6" s="1"/>
  <c r="S264" i="6"/>
  <c r="T264" i="6" s="1"/>
  <c r="S263" i="6"/>
  <c r="T263" i="6" s="1"/>
  <c r="S262" i="6"/>
  <c r="T262" i="6" s="1"/>
  <c r="S261" i="6"/>
  <c r="T261" i="6" s="1"/>
  <c r="S260" i="6"/>
  <c r="T260" i="6" s="1"/>
  <c r="S259" i="6"/>
  <c r="T259" i="6" s="1"/>
  <c r="S258" i="6"/>
  <c r="T258" i="6" s="1"/>
  <c r="S257" i="6"/>
  <c r="T257" i="6" s="1"/>
  <c r="S256" i="6"/>
  <c r="T256" i="6" s="1"/>
  <c r="S255" i="6"/>
  <c r="T255" i="6" s="1"/>
  <c r="S254" i="6"/>
  <c r="T254" i="6" s="1"/>
  <c r="S253" i="6"/>
  <c r="T253" i="6" s="1"/>
  <c r="S252" i="6"/>
  <c r="T252" i="6" s="1"/>
  <c r="S251" i="6"/>
  <c r="T251" i="6" s="1"/>
  <c r="S250" i="6"/>
  <c r="T250" i="6" s="1"/>
  <c r="S249" i="6"/>
  <c r="T249" i="6" s="1"/>
  <c r="S248" i="6"/>
  <c r="T248" i="6" s="1"/>
  <c r="S247" i="6"/>
  <c r="T247" i="6" s="1"/>
  <c r="S246" i="6"/>
  <c r="T246" i="6" s="1"/>
  <c r="S245" i="6"/>
  <c r="T245" i="6" s="1"/>
  <c r="S244" i="6"/>
  <c r="T244" i="6" s="1"/>
  <c r="S243" i="6"/>
  <c r="T243" i="6" s="1"/>
  <c r="S242" i="6"/>
  <c r="T242" i="6" s="1"/>
  <c r="S241" i="6"/>
  <c r="T241" i="6" s="1"/>
  <c r="S240" i="6"/>
  <c r="T240" i="6" s="1"/>
  <c r="S239" i="6"/>
  <c r="T239" i="6" s="1"/>
  <c r="S238" i="6"/>
  <c r="T238" i="6" s="1"/>
  <c r="S237" i="6"/>
  <c r="T237" i="6" s="1"/>
  <c r="S236" i="6"/>
  <c r="T236" i="6" s="1"/>
  <c r="S235" i="6"/>
  <c r="T235" i="6" s="1"/>
  <c r="S234" i="6"/>
  <c r="T234" i="6" s="1"/>
  <c r="S233" i="6"/>
  <c r="T233" i="6" s="1"/>
  <c r="S232" i="6"/>
  <c r="T232" i="6" s="1"/>
  <c r="S231" i="6"/>
  <c r="T231" i="6" s="1"/>
  <c r="S230" i="6"/>
  <c r="T230" i="6" s="1"/>
  <c r="S229" i="6"/>
  <c r="T229" i="6" s="1"/>
  <c r="S228" i="6"/>
  <c r="T228" i="6" s="1"/>
  <c r="S227" i="6"/>
  <c r="T227" i="6" s="1"/>
  <c r="S226" i="6"/>
  <c r="T226" i="6" s="1"/>
  <c r="S225" i="6"/>
  <c r="T225" i="6" s="1"/>
  <c r="S224" i="6"/>
  <c r="T224" i="6" s="1"/>
  <c r="S223" i="6"/>
  <c r="T223" i="6" s="1"/>
  <c r="S222" i="6"/>
  <c r="T222" i="6" s="1"/>
  <c r="S221" i="6"/>
  <c r="T221" i="6" s="1"/>
  <c r="S220" i="6"/>
  <c r="T220" i="6" s="1"/>
  <c r="S219" i="6"/>
  <c r="T219" i="6" s="1"/>
  <c r="S218" i="6"/>
  <c r="T218" i="6" s="1"/>
  <c r="S217" i="6"/>
  <c r="T217" i="6" s="1"/>
  <c r="S216" i="6"/>
  <c r="T216" i="6" s="1"/>
  <c r="S215" i="6"/>
  <c r="T215" i="6" s="1"/>
  <c r="S214" i="6"/>
  <c r="T214" i="6" s="1"/>
  <c r="S213" i="6"/>
  <c r="T213" i="6" s="1"/>
  <c r="S212" i="6"/>
  <c r="T212" i="6" s="1"/>
  <c r="S211" i="6"/>
  <c r="T211" i="6" s="1"/>
  <c r="S210" i="6"/>
  <c r="T210" i="6" s="1"/>
  <c r="S209" i="6"/>
  <c r="T209" i="6" s="1"/>
  <c r="S208" i="6"/>
  <c r="T208" i="6" s="1"/>
  <c r="S207" i="6"/>
  <c r="T207" i="6" s="1"/>
  <c r="S206" i="6"/>
  <c r="T206" i="6" s="1"/>
  <c r="S205" i="6"/>
  <c r="T205" i="6" s="1"/>
  <c r="S204" i="6"/>
  <c r="T204" i="6" s="1"/>
  <c r="S203" i="6"/>
  <c r="T203" i="6" s="1"/>
  <c r="S202" i="6"/>
  <c r="T202" i="6" s="1"/>
  <c r="S201" i="6"/>
  <c r="T201" i="6" s="1"/>
  <c r="S200" i="6"/>
  <c r="T200" i="6" s="1"/>
  <c r="S199" i="6"/>
  <c r="T199" i="6" s="1"/>
  <c r="S198" i="6"/>
  <c r="T198" i="6" s="1"/>
  <c r="S197" i="6"/>
  <c r="T197" i="6" s="1"/>
  <c r="S196" i="6"/>
  <c r="T196" i="6" s="1"/>
  <c r="S195" i="6"/>
  <c r="T195" i="6" s="1"/>
  <c r="S194" i="6"/>
  <c r="T194" i="6" s="1"/>
  <c r="S193" i="6"/>
  <c r="T193" i="6" s="1"/>
  <c r="S192" i="6"/>
  <c r="T192" i="6" s="1"/>
  <c r="S191" i="6"/>
  <c r="T191" i="6" s="1"/>
  <c r="S190" i="6"/>
  <c r="T190" i="6" s="1"/>
  <c r="S189" i="6"/>
  <c r="T189" i="6" s="1"/>
  <c r="S188" i="6"/>
  <c r="T188" i="6" s="1"/>
  <c r="S187" i="6"/>
  <c r="T187" i="6" s="1"/>
  <c r="S186" i="6"/>
  <c r="T186" i="6" s="1"/>
  <c r="S185" i="6"/>
  <c r="T185" i="6" s="1"/>
  <c r="S184" i="6"/>
  <c r="T184" i="6" s="1"/>
  <c r="S183" i="6"/>
  <c r="T183" i="6" s="1"/>
  <c r="S182" i="6"/>
  <c r="T182" i="6" s="1"/>
  <c r="S181" i="6"/>
  <c r="T181" i="6" s="1"/>
  <c r="S180" i="6"/>
  <c r="T180" i="6" s="1"/>
  <c r="S179" i="6"/>
  <c r="T179" i="6" s="1"/>
  <c r="S178" i="6"/>
  <c r="T178" i="6" s="1"/>
  <c r="S177" i="6"/>
  <c r="T177" i="6" s="1"/>
  <c r="S176" i="6"/>
  <c r="T176" i="6" s="1"/>
  <c r="S175" i="6"/>
  <c r="T175" i="6" s="1"/>
  <c r="S174" i="6"/>
  <c r="T174" i="6" s="1"/>
  <c r="S173" i="6"/>
  <c r="T173" i="6" s="1"/>
  <c r="S172" i="6"/>
  <c r="T172" i="6" s="1"/>
  <c r="S171" i="6"/>
  <c r="T171" i="6" s="1"/>
  <c r="S170" i="6"/>
  <c r="T170" i="6" s="1"/>
  <c r="S169" i="6"/>
  <c r="T169" i="6" s="1"/>
  <c r="S168" i="6"/>
  <c r="T168" i="6" s="1"/>
  <c r="S167" i="6"/>
  <c r="T167" i="6" s="1"/>
  <c r="S166" i="6"/>
  <c r="T166" i="6" s="1"/>
  <c r="S165" i="6"/>
  <c r="T165" i="6" s="1"/>
  <c r="S164" i="6"/>
  <c r="T164" i="6" s="1"/>
  <c r="S163" i="6"/>
  <c r="T163" i="6" s="1"/>
  <c r="S162" i="6"/>
  <c r="T162" i="6" s="1"/>
  <c r="S161" i="6"/>
  <c r="T161" i="6" s="1"/>
  <c r="S160" i="6"/>
  <c r="T160" i="6" s="1"/>
  <c r="S159" i="6"/>
  <c r="T159" i="6" s="1"/>
  <c r="S158" i="6"/>
  <c r="T158" i="6" s="1"/>
  <c r="S157" i="6"/>
  <c r="T157" i="6" s="1"/>
  <c r="S156" i="6"/>
  <c r="T156" i="6" s="1"/>
  <c r="S155" i="6"/>
  <c r="T155" i="6" s="1"/>
  <c r="S154" i="6"/>
  <c r="T154" i="6" s="1"/>
  <c r="S153" i="6"/>
  <c r="T153" i="6" s="1"/>
  <c r="S152" i="6"/>
  <c r="T152" i="6" s="1"/>
  <c r="S151" i="6"/>
  <c r="T151" i="6" s="1"/>
  <c r="S150" i="6"/>
  <c r="T150" i="6" s="1"/>
  <c r="S149" i="6"/>
  <c r="T149" i="6" s="1"/>
  <c r="S148" i="6"/>
  <c r="T148" i="6" s="1"/>
  <c r="S147" i="6"/>
  <c r="T147" i="6" s="1"/>
  <c r="S146" i="6"/>
  <c r="T146" i="6" s="1"/>
  <c r="S145" i="6"/>
  <c r="T145" i="6" s="1"/>
  <c r="S144" i="6"/>
  <c r="T144" i="6" s="1"/>
  <c r="S143" i="6"/>
  <c r="T143" i="6" s="1"/>
  <c r="S142" i="6"/>
  <c r="T142" i="6" s="1"/>
  <c r="S141" i="6"/>
  <c r="T141" i="6" s="1"/>
  <c r="S140" i="6"/>
  <c r="T140" i="6" s="1"/>
  <c r="S139" i="6"/>
  <c r="T139" i="6" s="1"/>
  <c r="S138" i="6"/>
  <c r="T138" i="6" s="1"/>
  <c r="S137" i="6"/>
  <c r="T137" i="6" s="1"/>
  <c r="S136" i="6"/>
  <c r="T136" i="6" s="1"/>
  <c r="S135" i="6"/>
  <c r="T135" i="6" s="1"/>
  <c r="S134" i="6"/>
  <c r="T134" i="6" s="1"/>
  <c r="S133" i="6"/>
  <c r="T133" i="6" s="1"/>
  <c r="S132" i="6"/>
  <c r="T132" i="6" s="1"/>
  <c r="S131" i="6"/>
  <c r="T131" i="6" s="1"/>
  <c r="S130" i="6"/>
  <c r="T130" i="6" s="1"/>
  <c r="S129" i="6"/>
  <c r="T129" i="6" s="1"/>
  <c r="S128" i="6"/>
  <c r="T128" i="6" s="1"/>
  <c r="S127" i="6"/>
  <c r="T127" i="6" s="1"/>
  <c r="S126" i="6"/>
  <c r="T126" i="6" s="1"/>
  <c r="S125" i="6"/>
  <c r="T125" i="6" s="1"/>
  <c r="S124" i="6"/>
  <c r="T124" i="6" s="1"/>
  <c r="S123" i="6"/>
  <c r="T123" i="6" s="1"/>
  <c r="S122" i="6"/>
  <c r="T122" i="6" s="1"/>
  <c r="S121" i="6"/>
  <c r="T121" i="6" s="1"/>
  <c r="S120" i="6"/>
  <c r="T120" i="6" s="1"/>
  <c r="S119" i="6"/>
  <c r="T119" i="6" s="1"/>
  <c r="S118" i="6"/>
  <c r="T118" i="6" s="1"/>
  <c r="S117" i="6"/>
  <c r="T117" i="6" s="1"/>
  <c r="S116" i="6"/>
  <c r="T116" i="6" s="1"/>
  <c r="S115" i="6"/>
  <c r="T115" i="6" s="1"/>
  <c r="S114" i="6"/>
  <c r="T114" i="6" s="1"/>
  <c r="S113" i="6"/>
  <c r="T113" i="6" s="1"/>
  <c r="S112" i="6"/>
  <c r="T112" i="6" s="1"/>
  <c r="S111" i="6"/>
  <c r="T111" i="6" s="1"/>
  <c r="S110" i="6"/>
  <c r="T110" i="6" s="1"/>
  <c r="S109" i="6"/>
  <c r="T109" i="6" s="1"/>
  <c r="S108" i="6"/>
  <c r="T108" i="6" s="1"/>
  <c r="S105" i="6"/>
  <c r="T105" i="6" s="1"/>
  <c r="S98" i="6"/>
  <c r="T98" i="6" s="1"/>
  <c r="S93" i="6"/>
  <c r="T93" i="6" s="1"/>
  <c r="S89" i="6"/>
  <c r="T89" i="6" s="1"/>
  <c r="S84" i="6"/>
  <c r="T84" i="6" s="1"/>
  <c r="S77" i="6"/>
  <c r="T77" i="6" s="1"/>
  <c r="S72" i="6"/>
  <c r="T72" i="6" s="1"/>
  <c r="S68" i="6"/>
  <c r="T68" i="6" s="1"/>
  <c r="S51" i="6"/>
  <c r="T51" i="6" s="1"/>
  <c r="S42" i="6"/>
  <c r="T42" i="6" s="1"/>
  <c r="X16" i="6"/>
  <c r="O53" i="4"/>
  <c r="K52" i="4"/>
  <c r="F51" i="4"/>
  <c r="F50" i="4"/>
  <c r="G49" i="4"/>
  <c r="E48" i="4"/>
  <c r="E47" i="4"/>
  <c r="E46" i="4"/>
  <c r="AY42" i="4"/>
  <c r="K42" i="4"/>
  <c r="I41" i="4"/>
  <c r="K31" i="4"/>
  <c r="N30" i="4"/>
  <c r="G30" i="4"/>
  <c r="E28" i="4"/>
  <c r="E27" i="4"/>
  <c r="E26" i="4"/>
  <c r="R20" i="4"/>
  <c r="X20" i="6"/>
  <c r="Q6" i="6"/>
  <c r="Q7" i="6"/>
  <c r="Q8" i="6"/>
  <c r="Q9" i="6"/>
  <c r="Q10" i="6" s="1"/>
  <c r="Q11" i="6" s="1"/>
  <c r="Q12" i="6" s="1"/>
  <c r="Q13" i="6" s="1"/>
  <c r="Q14" i="6" s="1"/>
  <c r="Q15" i="6" s="1"/>
  <c r="Q16" i="6" s="1"/>
  <c r="Q17" i="6" s="1"/>
  <c r="Q18" i="6" s="1"/>
  <c r="Q19" i="6" s="1"/>
  <c r="Q20" i="6" s="1"/>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B50" i="2"/>
  <c r="B49" i="2"/>
  <c r="B48" i="2"/>
  <c r="B47" i="2"/>
  <c r="B46" i="2"/>
  <c r="B45" i="2"/>
  <c r="F20" i="4" s="1"/>
  <c r="B44" i="2"/>
  <c r="AA7" i="2"/>
  <c r="AG7" i="2" s="1"/>
  <c r="AB6" i="2"/>
  <c r="AA6" i="2"/>
  <c r="AG6" i="2"/>
  <c r="AB5" i="2"/>
  <c r="AA5" i="2"/>
  <c r="AG5" i="2" s="1"/>
  <c r="AB4" i="2"/>
  <c r="AA4" i="2"/>
  <c r="AG4" i="2" s="1"/>
  <c r="H18" i="4"/>
  <c r="J247" i="3" s="1"/>
  <c r="G19" i="4"/>
  <c r="I349" i="3" s="1"/>
  <c r="I383" i="3"/>
  <c r="X9" i="6"/>
  <c r="X21" i="6"/>
  <c r="X5" i="6"/>
  <c r="X19" i="6"/>
  <c r="X23" i="6"/>
  <c r="X13" i="6"/>
  <c r="X17" i="6"/>
  <c r="X18" i="6"/>
  <c r="X22" i="6"/>
  <c r="X14" i="6"/>
  <c r="AB7" i="2"/>
  <c r="I451" i="3"/>
  <c r="I9" i="3"/>
  <c r="I43" i="3"/>
  <c r="I213" i="3"/>
  <c r="I485" i="3"/>
  <c r="D18" i="11" l="1"/>
  <c r="I417" i="3"/>
  <c r="I145" i="3"/>
  <c r="I111" i="3"/>
  <c r="I77" i="3"/>
  <c r="I179" i="3"/>
  <c r="K15" i="10"/>
  <c r="K25" i="10"/>
  <c r="K17" i="10"/>
  <c r="N15" i="10"/>
  <c r="W15" i="10" s="1"/>
  <c r="I315" i="3"/>
  <c r="I247" i="3"/>
  <c r="I281" i="3"/>
  <c r="AA7" i="10"/>
  <c r="AG7" i="10" s="1"/>
  <c r="K8" i="2"/>
  <c r="K6" i="2"/>
  <c r="K12" i="2"/>
  <c r="K9" i="2"/>
  <c r="J451" i="3"/>
  <c r="J349" i="3"/>
  <c r="J145" i="3"/>
  <c r="J213" i="3"/>
  <c r="K15" i="2"/>
  <c r="J43" i="3"/>
  <c r="J315" i="3"/>
  <c r="L6" i="11"/>
  <c r="K16" i="2"/>
  <c r="K11" i="2"/>
  <c r="J281" i="3"/>
  <c r="J417" i="3"/>
  <c r="K14" i="2"/>
  <c r="K7" i="2"/>
  <c r="J77" i="3"/>
  <c r="J9" i="3"/>
  <c r="J485" i="3"/>
  <c r="AT39" i="4"/>
  <c r="K19" i="10"/>
  <c r="K26" i="10"/>
  <c r="K20" i="10"/>
  <c r="K22" i="10"/>
  <c r="K16" i="10"/>
  <c r="K23" i="10"/>
  <c r="O15" i="10"/>
  <c r="J179" i="3"/>
  <c r="J111" i="3"/>
  <c r="J383" i="3"/>
  <c r="AI15" i="3"/>
  <c r="AJ15" i="3" s="1"/>
  <c r="AI51" i="3"/>
  <c r="AJ51" i="3" s="1"/>
  <c r="AI18" i="3"/>
  <c r="AJ18" i="3" s="1"/>
  <c r="AI22" i="3"/>
  <c r="AJ22" i="3" s="1"/>
  <c r="AI26" i="3"/>
  <c r="AJ26" i="3" s="1"/>
  <c r="AI30" i="3"/>
  <c r="AJ30" i="3" s="1"/>
  <c r="AI52" i="3"/>
  <c r="AJ52" i="3" s="1"/>
  <c r="AI47" i="3"/>
  <c r="AJ47" i="3" s="1"/>
  <c r="AI23" i="3"/>
  <c r="AJ23" i="3" s="1"/>
  <c r="AI49" i="3"/>
  <c r="AJ49" i="3" s="1"/>
  <c r="AI53" i="3"/>
  <c r="AJ53" i="3" s="1"/>
  <c r="AI16" i="3"/>
  <c r="AJ16" i="3" s="1"/>
  <c r="AI20" i="3"/>
  <c r="AJ20" i="3" s="1"/>
  <c r="AI24" i="3"/>
  <c r="AJ24" i="3" s="1"/>
  <c r="AI28" i="3"/>
  <c r="AJ28" i="3" s="1"/>
  <c r="AI32" i="3"/>
  <c r="AJ32" i="3" s="1"/>
  <c r="AI50" i="3"/>
  <c r="AJ50" i="3" s="1"/>
  <c r="AI17" i="3"/>
  <c r="AJ17" i="3" s="1"/>
  <c r="AI21" i="3"/>
  <c r="AJ21" i="3" s="1"/>
  <c r="AI25" i="3"/>
  <c r="AJ25" i="3" s="1"/>
  <c r="AI29" i="3"/>
  <c r="AJ29" i="3" s="1"/>
  <c r="AI48" i="3"/>
  <c r="AJ48" i="3" s="1"/>
  <c r="AI19" i="3"/>
  <c r="AJ19" i="3" s="1"/>
  <c r="AI27" i="3"/>
  <c r="AJ27" i="3" s="1"/>
  <c r="AI31" i="3"/>
  <c r="AJ31" i="3" s="1"/>
  <c r="AI13" i="3"/>
  <c r="AJ13" i="3" s="1"/>
  <c r="AI14" i="3"/>
  <c r="AJ14" i="3" s="1"/>
  <c r="X3" i="6"/>
  <c r="X4" i="6"/>
  <c r="AL39" i="4"/>
  <c r="AD39" i="4"/>
  <c r="AI25" i="4"/>
  <c r="AI29" i="4"/>
  <c r="AI33" i="4"/>
  <c r="AI37" i="4"/>
  <c r="AY24" i="4"/>
  <c r="AY33" i="4"/>
  <c r="AY37" i="4"/>
  <c r="AI22" i="4"/>
  <c r="AI26" i="4"/>
  <c r="AI30" i="4"/>
  <c r="AI34" i="4"/>
  <c r="AI38" i="4"/>
  <c r="AY25" i="4"/>
  <c r="AY34" i="4"/>
  <c r="AY38" i="4"/>
  <c r="AI23" i="4"/>
  <c r="AI27" i="4"/>
  <c r="AI31" i="4"/>
  <c r="AI35" i="4"/>
  <c r="AQ20" i="4"/>
  <c r="AQ39" i="4" s="1"/>
  <c r="AY26" i="4"/>
  <c r="AY35" i="4"/>
  <c r="AI24" i="4"/>
  <c r="AI28" i="4"/>
  <c r="AI32" i="4"/>
  <c r="AI36" i="4"/>
  <c r="AY23" i="4"/>
  <c r="AY27" i="4"/>
  <c r="AY36" i="4"/>
  <c r="AY39" i="4" l="1"/>
  <c r="AI39" i="4"/>
  <c r="AQ42" i="4" l="1"/>
</calcChain>
</file>

<file path=xl/comments1.xml><?xml version="1.0" encoding="utf-8"?>
<comments xmlns="http://schemas.openxmlformats.org/spreadsheetml/2006/main">
  <authors>
    <author>Claire Marks</author>
  </authors>
  <commentList>
    <comment ref="B7" authorId="0" shapeId="0">
      <text>
        <r>
          <rPr>
            <b/>
            <sz val="9"/>
            <color indexed="81"/>
            <rFont val="Tahoma"/>
            <family val="2"/>
          </rPr>
          <t>This information is required so that your fees can be calculated</t>
        </r>
      </text>
    </comment>
    <comment ref="B9" authorId="0" shapeId="0">
      <text>
        <r>
          <rPr>
            <b/>
            <sz val="9"/>
            <color indexed="81"/>
            <rFont val="Tahoma"/>
            <family val="2"/>
          </rPr>
          <t>This information is required for the correct minimum age date. The date is used to calculate candidate age.</t>
        </r>
        <r>
          <rPr>
            <sz val="9"/>
            <color indexed="81"/>
            <rFont val="Tahoma"/>
            <family val="2"/>
          </rPr>
          <t xml:space="preserve">
</t>
        </r>
      </text>
    </comment>
    <comment ref="H9" authorId="0" shapeId="0">
      <text>
        <r>
          <rPr>
            <b/>
            <sz val="9"/>
            <color indexed="81"/>
            <rFont val="Tahoma"/>
            <family val="2"/>
          </rPr>
          <t xml:space="preserve">To ensure safe dance practice, candidates should have reached the minimum age by the date allocated below
</t>
        </r>
      </text>
    </comment>
  </commentList>
</comments>
</file>

<file path=xl/comments2.xml><?xml version="1.0" encoding="utf-8"?>
<comments xmlns="http://schemas.openxmlformats.org/spreadsheetml/2006/main">
  <authors>
    <author>Claire Marks</author>
  </authors>
  <commentList>
    <comment ref="T6" authorId="0" shapeId="0">
      <text>
        <r>
          <rPr>
            <b/>
            <sz val="9"/>
            <color indexed="81"/>
            <rFont val="Tahoma"/>
            <family val="2"/>
          </rPr>
          <t xml:space="preserve">Please describe your amend to fees, ie credit for student, bursary, late fee surcharge, admin fee </t>
        </r>
        <r>
          <rPr>
            <sz val="9"/>
            <color indexed="81"/>
            <rFont val="Tahoma"/>
            <family val="2"/>
          </rPr>
          <t xml:space="preserve">
</t>
        </r>
      </text>
    </comment>
    <comment ref="U6" authorId="0" shapeId="0">
      <text>
        <r>
          <rPr>
            <sz val="9"/>
            <color indexed="81"/>
            <rFont val="Tahoma"/>
            <family val="2"/>
          </rPr>
          <t xml:space="preserve">If you have a credit or bursary, enter a minus figure, ie -55.00
If you are adding a surcharge, enter amount, ie 25.00
</t>
        </r>
      </text>
    </comment>
  </commentList>
</comments>
</file>

<file path=xl/comments3.xml><?xml version="1.0" encoding="utf-8"?>
<comments xmlns="http://schemas.openxmlformats.org/spreadsheetml/2006/main">
  <authors>
    <author>abigail mcbirnie</author>
    <author>Claire Marks</author>
  </authors>
  <commentList>
    <comment ref="B9" authorId="0" shapeId="0">
      <text>
        <r>
          <rPr>
            <sz val="12"/>
            <color indexed="18"/>
            <rFont val="Calibri"/>
            <family val="2"/>
          </rPr>
          <t>This will fill in automatically when you complete these details on the AEC1 form</t>
        </r>
        <r>
          <rPr>
            <sz val="12"/>
            <color indexed="18"/>
            <rFont val="Tahoma"/>
            <family val="2"/>
          </rPr>
          <t xml:space="preserve">
</t>
        </r>
        <r>
          <rPr>
            <sz val="8"/>
            <color indexed="8"/>
            <rFont val="Tahoma"/>
            <family val="2"/>
          </rPr>
          <t xml:space="preserve">
</t>
        </r>
      </text>
    </comment>
    <comment ref="B11" authorId="0" shapeId="0">
      <text>
        <r>
          <rPr>
            <sz val="12"/>
            <color indexed="18"/>
            <rFont val="Calibri"/>
            <family val="2"/>
          </rPr>
          <t>Please leave 'office use' columns blank.</t>
        </r>
        <r>
          <rPr>
            <sz val="8"/>
            <color indexed="8"/>
            <rFont val="Tahoma"/>
            <family val="2"/>
          </rPr>
          <t xml:space="preserve">
</t>
        </r>
      </text>
    </comment>
    <comment ref="D11" authorId="0" shapeId="0">
      <text>
        <r>
          <rPr>
            <sz val="12"/>
            <color indexed="18"/>
            <rFont val="Calibri"/>
            <family val="2"/>
          </rPr>
          <t xml:space="preserve">Select the relevant level from the drop-down menu as per the codes below:
DC1    - Demonstration Class level 1
DC2    - Demonstration Class level 2
PPiD   - Pre-Primary in Dance
PiD     - Primary in Dance
G1      - Grade 1
G2      - Grade 2
G3      - Grade 3
G4      - Grade 4
G5      - Grade 5
G6      - Grade 6
G7      - Grade 7
G8      - Grade 8
IF        - Intermediate Foundation
INT     - Intermediate
ADV F - Advanced Foundation
ADV 1 - Advanced 1
ADV 2 - Advanced 2
R2C    - Classical Ballet Repertoire Level 2: Class
R2V1  - Classical Ballet Repertoire Level 2: Variation 1
R2V2  - Classical Ballet Repertoire Level 2: Variation 2
R3C    - Classical Ballet Repertoire Level 3: Class
R3V1  - Classical Ballet Repertoire Level 3: Variation 1
R3V2  - Classical Ballet Repertoire Level 3: Variation 2
R4C    - Classical Ballet Repertoire Level 4: Class
R4V1  - Classical Ballet Repertoire Level 4: Variation 1
R4V2  - Classical Ballet Repertoire Level 4: Variation 2
</t>
        </r>
      </text>
    </comment>
    <comment ref="F11" authorId="1" shapeId="0">
      <text>
        <r>
          <rPr>
            <sz val="10"/>
            <color indexed="62"/>
            <rFont val="Tahoma"/>
            <family val="2"/>
          </rPr>
          <t>EX - PiD upto Solo Seal
DC - Dance to your own tune
CA - PPiD upto G5
PC - G6 upto G8
SPA - Solo Performance Award</t>
        </r>
      </text>
    </comment>
    <comment ref="H11" authorId="0" shapeId="0">
      <text>
        <r>
          <rPr>
            <sz val="12"/>
            <color indexed="18"/>
            <rFont val="Calibri"/>
            <family val="2"/>
          </rPr>
          <t>Please number the candidates 1 - 4 per set (or 1 - 8 for class awards and presentation classes, or 1 - 16 for demonstration classes).</t>
        </r>
        <r>
          <rPr>
            <sz val="12"/>
            <color indexed="18"/>
            <rFont val="Calibri"/>
            <family val="2"/>
          </rPr>
          <t xml:space="preserve">
</t>
        </r>
        <r>
          <rPr>
            <sz val="12"/>
            <color indexed="18"/>
            <rFont val="Calibri"/>
            <family val="2"/>
          </rPr>
          <t xml:space="preserve">
Colours may be worn in addition to the numbers for graded examination levels (e.g. PiD to G8)</t>
        </r>
      </text>
    </comment>
    <comment ref="I11" authorId="0" shapeId="0">
      <text>
        <r>
          <rPr>
            <sz val="12"/>
            <color indexed="18"/>
            <rFont val="Calibri"/>
            <family val="2"/>
          </rPr>
          <t>The candidate ID number allocated at the time of registration.</t>
        </r>
        <r>
          <rPr>
            <sz val="8"/>
            <color indexed="8"/>
            <rFont val="Tahoma"/>
            <family val="2"/>
          </rPr>
          <t xml:space="preserve">
</t>
        </r>
      </text>
    </comment>
    <comment ref="N11" authorId="1" shapeId="0">
      <text>
        <r>
          <rPr>
            <b/>
            <sz val="9"/>
            <color indexed="81"/>
            <rFont val="Tahoma"/>
            <family val="2"/>
          </rPr>
          <t>Claire Marks:</t>
        </r>
        <r>
          <rPr>
            <sz val="9"/>
            <color indexed="81"/>
            <rFont val="Tahoma"/>
            <family val="2"/>
          </rPr>
          <t xml:space="preserve">
Complete if applicable: Age exemption
</t>
        </r>
      </text>
    </comment>
    <comment ref="S11" authorId="0" shapeId="0">
      <text>
        <r>
          <rPr>
            <sz val="12"/>
            <color indexed="18"/>
            <rFont val="Calibri"/>
            <family val="2"/>
          </rPr>
          <t>Select 'Y' or 'N' from the drop-down list below to indicate if the candidate has a permanent / temporary disability or condition.</t>
        </r>
        <r>
          <rPr>
            <sz val="12"/>
            <color indexed="18"/>
            <rFont val="Calibri"/>
            <family val="2"/>
          </rPr>
          <t xml:space="preserve">
</t>
        </r>
        <r>
          <rPr>
            <sz val="12"/>
            <color indexed="18"/>
            <rFont val="Calibri"/>
            <family val="2"/>
          </rPr>
          <t xml:space="preserve">
If yes, please complete a reasonable adjustment form, available from www.rad.org.uk/achieve/exams</t>
        </r>
        <r>
          <rPr>
            <sz val="12"/>
            <color indexed="18"/>
            <rFont val="Calibri"/>
            <family val="2"/>
          </rPr>
          <t xml:space="preserve">
</t>
        </r>
        <r>
          <rPr>
            <sz val="12"/>
            <color indexed="18"/>
            <rFont val="Calibri"/>
            <family val="2"/>
          </rPr>
          <t xml:space="preserve">
Completed forms must be submitted by the closing date of entry.</t>
        </r>
      </text>
    </comment>
    <comment ref="U11" authorId="0" shapeId="0">
      <text>
        <r>
          <rPr>
            <sz val="11"/>
            <color indexed="18"/>
            <rFont val="Calibri"/>
            <family val="2"/>
          </rPr>
          <t>Note which teachers have taught which candidates.</t>
        </r>
        <r>
          <rPr>
            <sz val="8"/>
            <color indexed="8"/>
            <rFont val="Tahoma"/>
            <family val="2"/>
          </rPr>
          <t xml:space="preserve">
</t>
        </r>
      </text>
    </comment>
    <comment ref="B43" authorId="0" shapeId="0">
      <text>
        <r>
          <rPr>
            <sz val="12"/>
            <color indexed="18"/>
            <rFont val="Calibri"/>
            <family val="2"/>
          </rPr>
          <t>This will fill in automatically when you complete these details on the AEC1 form</t>
        </r>
        <r>
          <rPr>
            <sz val="12"/>
            <color indexed="18"/>
            <rFont val="Tahoma"/>
            <family val="2"/>
          </rPr>
          <t xml:space="preserve">
</t>
        </r>
        <r>
          <rPr>
            <sz val="8"/>
            <color indexed="8"/>
            <rFont val="Tahoma"/>
            <family val="2"/>
          </rPr>
          <t xml:space="preserve">
</t>
        </r>
      </text>
    </comment>
    <comment ref="B45" authorId="0" shapeId="0">
      <text>
        <r>
          <rPr>
            <sz val="12"/>
            <color indexed="18"/>
            <rFont val="Calibri"/>
            <family val="2"/>
          </rPr>
          <t>Please leave 'office use' columns blank.</t>
        </r>
        <r>
          <rPr>
            <sz val="8"/>
            <color indexed="8"/>
            <rFont val="Tahoma"/>
            <family val="2"/>
          </rPr>
          <t xml:space="preserve">
</t>
        </r>
      </text>
    </comment>
    <comment ref="D45" authorId="0" shapeId="0">
      <text>
        <r>
          <rPr>
            <sz val="12"/>
            <color indexed="18"/>
            <rFont val="Calibri"/>
            <family val="2"/>
          </rPr>
          <t xml:space="preserve">Select the relevant level from the drop-down menu as per the codes below:
DC1    - Demonstration Class level 1
DC2    - Demonstration Class level 2
PPiD   - Pre-Primary in Dance
PiD     - Primary in Dance
G1      - Grade 1
G2      - Grade 2
G3      - Grade 3
G4      - Grade 4
G5      - Grade 5
G6      - Grade 6
G7      - Grade 7
G8      - Grade 8
IF        - Intermediate Foundation
INT     - Intermediate
ADV F - Advanced Foundation
ADV 1 - Advanced 1
ADV 2 - Advanced 2
R2C    - Classical Ballet Repertoire Level 2: Class
R2V1  - Classical Ballet Repertoire Level 2: Variation 1
R2V2  - Classical Ballet Repertoire Level 2: Variation 2
R3C    - Classical Ballet Repertoire Level 3: Class
R3V1  - Classical Ballet Repertoire Level 3: Variation 1
R3V2  - Classical Ballet Repertoire Level 3: Variation 2
R4C    - Classical Ballet Repertoire Level 4: Class
R4V1  - Classical Ballet Repertoire Level 4: Variation 1
R4V2  - Classical Ballet Repertoire Level 4: Variation 2
</t>
        </r>
      </text>
    </comment>
    <comment ref="F45" authorId="1" shapeId="0">
      <text>
        <r>
          <rPr>
            <sz val="10"/>
            <color indexed="62"/>
            <rFont val="Tahoma"/>
            <family val="2"/>
          </rPr>
          <t>EX - PiD upto Solo Seal
DC - Dance to your own tune
CA - PPiD upto G5
PC - G6 upto G8
SPA - Solo Performance Award</t>
        </r>
      </text>
    </comment>
    <comment ref="H45" authorId="0" shapeId="0">
      <text>
        <r>
          <rPr>
            <sz val="12"/>
            <color indexed="18"/>
            <rFont val="Calibri"/>
            <family val="2"/>
          </rPr>
          <t>Please number the candidates 1 - 4 per set (or 1 - 8 for class awards and presentation classes, or 1 - 16 for demonstration classes).</t>
        </r>
        <r>
          <rPr>
            <sz val="12"/>
            <color indexed="18"/>
            <rFont val="Calibri"/>
            <family val="2"/>
          </rPr>
          <t xml:space="preserve">
</t>
        </r>
        <r>
          <rPr>
            <sz val="12"/>
            <color indexed="18"/>
            <rFont val="Calibri"/>
            <family val="2"/>
          </rPr>
          <t xml:space="preserve">
Colours may be worn in addition to the numbers for graded examination levels (e.g. PiD to G8)</t>
        </r>
      </text>
    </comment>
    <comment ref="I45" authorId="0" shapeId="0">
      <text>
        <r>
          <rPr>
            <sz val="12"/>
            <color indexed="18"/>
            <rFont val="Calibri"/>
            <family val="2"/>
          </rPr>
          <t>The candidate ID number allocated at the time of registration.</t>
        </r>
        <r>
          <rPr>
            <sz val="8"/>
            <color indexed="8"/>
            <rFont val="Tahoma"/>
            <family val="2"/>
          </rPr>
          <t xml:space="preserve">
</t>
        </r>
      </text>
    </comment>
    <comment ref="N45" authorId="1" shapeId="0">
      <text>
        <r>
          <rPr>
            <b/>
            <sz val="9"/>
            <color indexed="81"/>
            <rFont val="Tahoma"/>
            <family val="2"/>
          </rPr>
          <t>Claire Marks:</t>
        </r>
        <r>
          <rPr>
            <sz val="9"/>
            <color indexed="81"/>
            <rFont val="Tahoma"/>
            <family val="2"/>
          </rPr>
          <t xml:space="preserve">
Complete if applicable: Age exemption
</t>
        </r>
      </text>
    </comment>
    <comment ref="Q45" authorId="0" shapeId="0">
      <text>
        <r>
          <rPr>
            <sz val="12"/>
            <color indexed="18"/>
            <rFont val="Calibri"/>
            <family val="2"/>
          </rPr>
          <t>Select from the drop-down menu.</t>
        </r>
        <r>
          <rPr>
            <sz val="8"/>
            <color indexed="8"/>
            <rFont val="Tahoma"/>
            <family val="2"/>
          </rPr>
          <t xml:space="preserve">
</t>
        </r>
      </text>
    </comment>
    <comment ref="S45" authorId="0" shapeId="0">
      <text>
        <r>
          <rPr>
            <sz val="12"/>
            <color indexed="18"/>
            <rFont val="Calibri"/>
            <family val="2"/>
          </rPr>
          <t>Select 'Y' or 'N' from the drop-down list below to indicate if the candidate has a permanent / temporary disability or condition.</t>
        </r>
        <r>
          <rPr>
            <sz val="12"/>
            <color indexed="18"/>
            <rFont val="Calibri"/>
            <family val="2"/>
          </rPr>
          <t xml:space="preserve">
</t>
        </r>
        <r>
          <rPr>
            <sz val="12"/>
            <color indexed="18"/>
            <rFont val="Calibri"/>
            <family val="2"/>
          </rPr>
          <t xml:space="preserve">
If yes, please complete a reasonable adjustment form, available from www.rad.org.uk/achieve/exams</t>
        </r>
        <r>
          <rPr>
            <sz val="12"/>
            <color indexed="18"/>
            <rFont val="Calibri"/>
            <family val="2"/>
          </rPr>
          <t xml:space="preserve">
</t>
        </r>
        <r>
          <rPr>
            <sz val="12"/>
            <color indexed="18"/>
            <rFont val="Calibri"/>
            <family val="2"/>
          </rPr>
          <t xml:space="preserve">
Completed forms must be submitted by the closing date of entry.</t>
        </r>
      </text>
    </comment>
    <comment ref="U45" authorId="0" shapeId="0">
      <text>
        <r>
          <rPr>
            <sz val="11"/>
            <color indexed="18"/>
            <rFont val="Calibri"/>
            <family val="2"/>
          </rPr>
          <t>Note which teachers have taught which candidates.</t>
        </r>
        <r>
          <rPr>
            <sz val="8"/>
            <color indexed="8"/>
            <rFont val="Tahoma"/>
            <family val="2"/>
          </rPr>
          <t xml:space="preserve">
</t>
        </r>
      </text>
    </comment>
    <comment ref="B77" authorId="0" shapeId="0">
      <text>
        <r>
          <rPr>
            <sz val="12"/>
            <color indexed="18"/>
            <rFont val="Calibri"/>
            <family val="2"/>
          </rPr>
          <t>This will fill in automatically when you complete these details on the AEC1 form</t>
        </r>
        <r>
          <rPr>
            <sz val="12"/>
            <color indexed="18"/>
            <rFont val="Tahoma"/>
            <family val="2"/>
          </rPr>
          <t xml:space="preserve">
</t>
        </r>
        <r>
          <rPr>
            <sz val="8"/>
            <color indexed="8"/>
            <rFont val="Tahoma"/>
            <family val="2"/>
          </rPr>
          <t xml:space="preserve">
</t>
        </r>
      </text>
    </comment>
    <comment ref="B79" authorId="0" shapeId="0">
      <text>
        <r>
          <rPr>
            <sz val="12"/>
            <color indexed="18"/>
            <rFont val="Calibri"/>
            <family val="2"/>
          </rPr>
          <t>Please leave 'office use' columns blank.</t>
        </r>
        <r>
          <rPr>
            <sz val="8"/>
            <color indexed="8"/>
            <rFont val="Tahoma"/>
            <family val="2"/>
          </rPr>
          <t xml:space="preserve">
</t>
        </r>
      </text>
    </comment>
    <comment ref="D79" authorId="0" shapeId="0">
      <text>
        <r>
          <rPr>
            <sz val="12"/>
            <color indexed="18"/>
            <rFont val="Calibri"/>
            <family val="2"/>
          </rPr>
          <t xml:space="preserve">Select the relevant level from the drop-down menu as per the codes below:
DC1    - Demonstration Class level 1
DC2    - Demonstration Class level 2
PPiD   - Pre-Primary in Dance
PiD     - Primary in Dance
G1      - Grade 1
G2      - Grade 2
G3      - Grade 3
G4      - Grade 4
G5      - Grade 5
G6      - Grade 6
G7      - Grade 7
G8      - Grade 8
IF        - Intermediate Foundation
INT     - Intermediate
ADV F - Advanced Foundation
ADV 1 - Advanced 1
ADV 2 - Advanced 2
R2C    - Classical Ballet Repertoire Level 2: Class
R2V1  - Classical Ballet Repertoire Level 2: Variation 1
R2V2  - Classical Ballet Repertoire Level 2: Variation 2
R3C    - Classical Ballet Repertoire Level 3: Class
R3V1  - Classical Ballet Repertoire Level 3: Variation 1
R3V2  - Classical Ballet Repertoire Level 3: Variation 2
R4C    - Classical Ballet Repertoire Level 4: Class
R4V1  - Classical Ballet Repertoire Level 4: Variation 1
R4V2  - Classical Ballet Repertoire Level 4: Variation 2
</t>
        </r>
      </text>
    </comment>
    <comment ref="F79" authorId="1" shapeId="0">
      <text>
        <r>
          <rPr>
            <b/>
            <sz val="8"/>
            <color indexed="62"/>
            <rFont val="Tahoma"/>
            <family val="2"/>
          </rPr>
          <t>Claire Marks:</t>
        </r>
        <r>
          <rPr>
            <sz val="8"/>
            <color indexed="62"/>
            <rFont val="Tahoma"/>
            <family val="2"/>
          </rPr>
          <t xml:space="preserve">
EX - PiD upto Solo Seal
DC - Dance to your own tune
CA - PPiD upto G5
PC - G6 upto G8
SPA - Solo Performance Award</t>
        </r>
      </text>
    </comment>
    <comment ref="H79" authorId="0" shapeId="0">
      <text>
        <r>
          <rPr>
            <sz val="12"/>
            <color indexed="18"/>
            <rFont val="Calibri"/>
            <family val="2"/>
          </rPr>
          <t>Please number the candidates 1 - 4 per set (or 1 - 8 for class awards and presentation classes, or 1 - 16 for demonstration classes).</t>
        </r>
        <r>
          <rPr>
            <sz val="12"/>
            <color indexed="18"/>
            <rFont val="Calibri"/>
            <family val="2"/>
          </rPr>
          <t xml:space="preserve">
</t>
        </r>
        <r>
          <rPr>
            <sz val="12"/>
            <color indexed="18"/>
            <rFont val="Calibri"/>
            <family val="2"/>
          </rPr>
          <t xml:space="preserve">
Colours may be worn in addition to the numbers for graded examination levels (e.g. PiD to G8)</t>
        </r>
      </text>
    </comment>
    <comment ref="I79" authorId="0" shapeId="0">
      <text>
        <r>
          <rPr>
            <sz val="12"/>
            <color indexed="18"/>
            <rFont val="Calibri"/>
            <family val="2"/>
          </rPr>
          <t>The candidate ID number allocated at the time of registration.</t>
        </r>
        <r>
          <rPr>
            <sz val="8"/>
            <color indexed="8"/>
            <rFont val="Tahoma"/>
            <family val="2"/>
          </rPr>
          <t xml:space="preserve">
</t>
        </r>
      </text>
    </comment>
    <comment ref="N79" authorId="1" shapeId="0">
      <text>
        <r>
          <rPr>
            <b/>
            <sz val="9"/>
            <color indexed="81"/>
            <rFont val="Tahoma"/>
            <family val="2"/>
          </rPr>
          <t>Claire Marks:</t>
        </r>
        <r>
          <rPr>
            <sz val="9"/>
            <color indexed="81"/>
            <rFont val="Tahoma"/>
            <family val="2"/>
          </rPr>
          <t xml:space="preserve">
Complete if applicable: Age exemption
</t>
        </r>
      </text>
    </comment>
    <comment ref="Q79" authorId="0" shapeId="0">
      <text>
        <r>
          <rPr>
            <sz val="12"/>
            <color indexed="18"/>
            <rFont val="Calibri"/>
            <family val="2"/>
          </rPr>
          <t>Select from the drop-down menu.</t>
        </r>
        <r>
          <rPr>
            <sz val="8"/>
            <color indexed="8"/>
            <rFont val="Tahoma"/>
            <family val="2"/>
          </rPr>
          <t xml:space="preserve">
</t>
        </r>
      </text>
    </comment>
    <comment ref="S79" authorId="0" shapeId="0">
      <text>
        <r>
          <rPr>
            <sz val="12"/>
            <color indexed="18"/>
            <rFont val="Calibri"/>
            <family val="2"/>
          </rPr>
          <t>Select 'Y' or 'N' from the drop-down list below to indicate if the candidate has a permanent / temporary disability or condition.</t>
        </r>
        <r>
          <rPr>
            <sz val="12"/>
            <color indexed="18"/>
            <rFont val="Calibri"/>
            <family val="2"/>
          </rPr>
          <t xml:space="preserve">
</t>
        </r>
        <r>
          <rPr>
            <sz val="12"/>
            <color indexed="18"/>
            <rFont val="Calibri"/>
            <family val="2"/>
          </rPr>
          <t xml:space="preserve">
If yes, please complete a reasonable adjustment form, available from www.rad.org.uk/achieve/exams</t>
        </r>
        <r>
          <rPr>
            <sz val="12"/>
            <color indexed="18"/>
            <rFont val="Calibri"/>
            <family val="2"/>
          </rPr>
          <t xml:space="preserve">
</t>
        </r>
        <r>
          <rPr>
            <sz val="12"/>
            <color indexed="18"/>
            <rFont val="Calibri"/>
            <family val="2"/>
          </rPr>
          <t xml:space="preserve">
Completed forms must be submitted by the closing date of entry.</t>
        </r>
      </text>
    </comment>
    <comment ref="U79" authorId="0" shapeId="0">
      <text>
        <r>
          <rPr>
            <sz val="11"/>
            <color indexed="18"/>
            <rFont val="Calibri"/>
            <family val="2"/>
          </rPr>
          <t>Note which teachers have taught which candidates.</t>
        </r>
        <r>
          <rPr>
            <sz val="8"/>
            <color indexed="8"/>
            <rFont val="Tahoma"/>
            <family val="2"/>
          </rPr>
          <t xml:space="preserve">
</t>
        </r>
      </text>
    </comment>
    <comment ref="B111" authorId="0" shapeId="0">
      <text>
        <r>
          <rPr>
            <sz val="12"/>
            <color indexed="18"/>
            <rFont val="Calibri"/>
            <family val="2"/>
          </rPr>
          <t>This will fill in automatically when you complete these details on the AEC1 form</t>
        </r>
        <r>
          <rPr>
            <sz val="12"/>
            <color indexed="18"/>
            <rFont val="Tahoma"/>
            <family val="2"/>
          </rPr>
          <t xml:space="preserve">
</t>
        </r>
        <r>
          <rPr>
            <sz val="8"/>
            <color indexed="8"/>
            <rFont val="Tahoma"/>
            <family val="2"/>
          </rPr>
          <t xml:space="preserve">
</t>
        </r>
      </text>
    </comment>
    <comment ref="B113" authorId="0" shapeId="0">
      <text>
        <r>
          <rPr>
            <sz val="12"/>
            <color indexed="18"/>
            <rFont val="Calibri"/>
            <family val="2"/>
          </rPr>
          <t>Please leave 'office use' columns blank.</t>
        </r>
        <r>
          <rPr>
            <sz val="8"/>
            <color indexed="8"/>
            <rFont val="Tahoma"/>
            <family val="2"/>
          </rPr>
          <t xml:space="preserve">
</t>
        </r>
      </text>
    </comment>
    <comment ref="D113" authorId="0" shapeId="0">
      <text>
        <r>
          <rPr>
            <sz val="12"/>
            <color indexed="18"/>
            <rFont val="Calibri"/>
            <family val="2"/>
          </rPr>
          <t xml:space="preserve">Select the relevant level from the drop-down menu as per the codes below:
DC1    - Demonstration Class level 1
DC2    - Demonstration Class level 2
PPiD   - Pre-Primary in Dance
PiD     - Primary in Dance
G1      - Grade 1
G2      - Grade 2
G3      - Grade 3
G4      - Grade 4
G5      - Grade 5
G6      - Grade 6
G7      - Grade 7
G8      - Grade 8
IF        - Intermediate Foundation
INT     - Intermediate
ADV F - Advanced Foundation
ADV 1 - Advanced 1
ADV 2 - Advanced 2
R2C    - Classical Ballet Repertoire Level 2: Class
R2V1  - Classical Ballet Repertoire Level 2: Variation 1
R2V2  - Classical Ballet Repertoire Level 2: Variation 2
R3C    - Classical Ballet Repertoire Level 3: Class
R3V1  - Classical Ballet Repertoire Level 3: Variation 1
R3V2  - Classical Ballet Repertoire Level 3: Variation 2
R4C    - Classical Ballet Repertoire Level 4: Class
R4V1  - Classical Ballet Repertoire Level 4: Variation 1
R4V2  - Classical Ballet Repertoire Level 4: Variation 2
</t>
        </r>
      </text>
    </comment>
    <comment ref="F113" authorId="1" shapeId="0">
      <text>
        <r>
          <rPr>
            <b/>
            <sz val="8"/>
            <color indexed="62"/>
            <rFont val="Tahoma"/>
            <family val="2"/>
          </rPr>
          <t>Claire Marks:</t>
        </r>
        <r>
          <rPr>
            <sz val="8"/>
            <color indexed="62"/>
            <rFont val="Tahoma"/>
            <family val="2"/>
          </rPr>
          <t xml:space="preserve">
EX - PiD upto Solo Seal
DC - Dance to your own tune
CA - PPiD upto G5
PC - G6 upto G8
SPA - Solo Performance Award</t>
        </r>
      </text>
    </comment>
    <comment ref="H113" authorId="0" shapeId="0">
      <text>
        <r>
          <rPr>
            <sz val="12"/>
            <color indexed="18"/>
            <rFont val="Calibri"/>
            <family val="2"/>
          </rPr>
          <t>Please number the candidates 1 - 4 per set (or 1 - 8 for class awards and presentation classes, or 1 - 16 for demonstration classes).</t>
        </r>
        <r>
          <rPr>
            <sz val="12"/>
            <color indexed="18"/>
            <rFont val="Calibri"/>
            <family val="2"/>
          </rPr>
          <t xml:space="preserve">
</t>
        </r>
        <r>
          <rPr>
            <sz val="12"/>
            <color indexed="18"/>
            <rFont val="Calibri"/>
            <family val="2"/>
          </rPr>
          <t xml:space="preserve">
Colours may be worn in addition to the numbers for graded examination levels (e.g. PiD to G8)</t>
        </r>
      </text>
    </comment>
    <comment ref="I113" authorId="0" shapeId="0">
      <text>
        <r>
          <rPr>
            <sz val="12"/>
            <color indexed="18"/>
            <rFont val="Calibri"/>
            <family val="2"/>
          </rPr>
          <t>The candidate ID number allocated at the time of registration.</t>
        </r>
        <r>
          <rPr>
            <sz val="8"/>
            <color indexed="8"/>
            <rFont val="Tahoma"/>
            <family val="2"/>
          </rPr>
          <t xml:space="preserve">
</t>
        </r>
      </text>
    </comment>
    <comment ref="N113" authorId="1" shapeId="0">
      <text>
        <r>
          <rPr>
            <b/>
            <sz val="9"/>
            <color indexed="81"/>
            <rFont val="Tahoma"/>
            <family val="2"/>
          </rPr>
          <t>Claire Marks:</t>
        </r>
        <r>
          <rPr>
            <sz val="9"/>
            <color indexed="81"/>
            <rFont val="Tahoma"/>
            <family val="2"/>
          </rPr>
          <t xml:space="preserve">
Complete if applicable: Age exemption
</t>
        </r>
      </text>
    </comment>
    <comment ref="Q113" authorId="0" shapeId="0">
      <text>
        <r>
          <rPr>
            <sz val="12"/>
            <color indexed="18"/>
            <rFont val="Calibri"/>
            <family val="2"/>
          </rPr>
          <t>Select from the drop-down menu.</t>
        </r>
        <r>
          <rPr>
            <sz val="8"/>
            <color indexed="8"/>
            <rFont val="Tahoma"/>
            <family val="2"/>
          </rPr>
          <t xml:space="preserve">
</t>
        </r>
      </text>
    </comment>
    <comment ref="S113" authorId="0" shapeId="0">
      <text>
        <r>
          <rPr>
            <sz val="12"/>
            <color indexed="18"/>
            <rFont val="Calibri"/>
            <family val="2"/>
          </rPr>
          <t>Select 'Y' or 'N' from the drop-down list below to indicate if the candidate has a permanent / temporary disability or condition.</t>
        </r>
        <r>
          <rPr>
            <sz val="12"/>
            <color indexed="18"/>
            <rFont val="Calibri"/>
            <family val="2"/>
          </rPr>
          <t xml:space="preserve">
</t>
        </r>
        <r>
          <rPr>
            <sz val="12"/>
            <color indexed="18"/>
            <rFont val="Calibri"/>
            <family val="2"/>
          </rPr>
          <t xml:space="preserve">
If yes, please complete a reasonable adjustment form, available from www.rad.org.uk/achieve/exams</t>
        </r>
        <r>
          <rPr>
            <sz val="12"/>
            <color indexed="18"/>
            <rFont val="Calibri"/>
            <family val="2"/>
          </rPr>
          <t xml:space="preserve">
</t>
        </r>
        <r>
          <rPr>
            <sz val="12"/>
            <color indexed="18"/>
            <rFont val="Calibri"/>
            <family val="2"/>
          </rPr>
          <t xml:space="preserve">
Completed forms must be submitted by the closing date of entry.</t>
        </r>
      </text>
    </comment>
    <comment ref="U113" authorId="0" shapeId="0">
      <text>
        <r>
          <rPr>
            <sz val="11"/>
            <color indexed="18"/>
            <rFont val="Calibri"/>
            <family val="2"/>
          </rPr>
          <t>Note which teachers have taught which candidates.</t>
        </r>
        <r>
          <rPr>
            <sz val="8"/>
            <color indexed="8"/>
            <rFont val="Tahoma"/>
            <family val="2"/>
          </rPr>
          <t xml:space="preserve">
</t>
        </r>
      </text>
    </comment>
    <comment ref="B145" authorId="0" shapeId="0">
      <text>
        <r>
          <rPr>
            <sz val="12"/>
            <color indexed="18"/>
            <rFont val="Calibri"/>
            <family val="2"/>
          </rPr>
          <t>This will fill in automatically when you complete these details on the AEC1 form</t>
        </r>
        <r>
          <rPr>
            <sz val="12"/>
            <color indexed="18"/>
            <rFont val="Tahoma"/>
            <family val="2"/>
          </rPr>
          <t xml:space="preserve">
</t>
        </r>
        <r>
          <rPr>
            <sz val="8"/>
            <color indexed="8"/>
            <rFont val="Tahoma"/>
            <family val="2"/>
          </rPr>
          <t xml:space="preserve">
</t>
        </r>
      </text>
    </comment>
    <comment ref="B147" authorId="0" shapeId="0">
      <text>
        <r>
          <rPr>
            <sz val="12"/>
            <color indexed="18"/>
            <rFont val="Calibri"/>
            <family val="2"/>
          </rPr>
          <t>Please leave 'office use' columns blank.</t>
        </r>
        <r>
          <rPr>
            <sz val="8"/>
            <color indexed="8"/>
            <rFont val="Tahoma"/>
            <family val="2"/>
          </rPr>
          <t xml:space="preserve">
</t>
        </r>
      </text>
    </comment>
    <comment ref="D147" authorId="0" shapeId="0">
      <text>
        <r>
          <rPr>
            <sz val="12"/>
            <color indexed="18"/>
            <rFont val="Calibri"/>
            <family val="2"/>
          </rPr>
          <t xml:space="preserve">Select the relevant level from the drop-down menu as per the codes below:
DC1    - Demonstration Class level 1
DC2    - Demonstration Class level 2
PPiD   - Pre-Primary in Dance
PiD     - Primary in Dance
G1      - Grade 1
G2      - Grade 2
G3      - Grade 3
G4      - Grade 4
G5      - Grade 5
G6      - Grade 6
G7      - Grade 7
G8      - Grade 8
IF        - Intermediate Foundation
INT     - Intermediate
ADV F - Advanced Foundation
ADV 1 - Advanced 1
ADV 2 - Advanced 2
R2C    - Classical Ballet Repertoire Level 2: Class
R2V1  - Classical Ballet Repertoire Level 2: Variation 1
R2V2  - Classical Ballet Repertoire Level 2: Variation 2
R3C    - Classical Ballet Repertoire Level 3: Class
R3V1  - Classical Ballet Repertoire Level 3: Variation 1
R3V2  - Classical Ballet Repertoire Level 3: Variation 2
R4C    - Classical Ballet Repertoire Level 4: Class
R4V1  - Classical Ballet Repertoire Level 4: Variation 1
R4V2  - Classical Ballet Repertoire Level 4: Variation 2
</t>
        </r>
      </text>
    </comment>
    <comment ref="F147" authorId="1" shapeId="0">
      <text>
        <r>
          <rPr>
            <b/>
            <sz val="8"/>
            <color indexed="62"/>
            <rFont val="Tahoma"/>
            <family val="2"/>
          </rPr>
          <t>Claire Marks:</t>
        </r>
        <r>
          <rPr>
            <sz val="8"/>
            <color indexed="62"/>
            <rFont val="Tahoma"/>
            <family val="2"/>
          </rPr>
          <t xml:space="preserve">
EX - PiD upto Solo Seal
DC - Dance to your own tune
CA - PPiD upto G5
PC - G6 upto G8
SPA - Solo Performance Award</t>
        </r>
      </text>
    </comment>
    <comment ref="H147" authorId="0" shapeId="0">
      <text>
        <r>
          <rPr>
            <sz val="12"/>
            <color indexed="18"/>
            <rFont val="Calibri"/>
            <family val="2"/>
          </rPr>
          <t>Please number the candidates 1 - 4 per set (or 1 - 8 for class awards and presentation classes, or 1 - 16 for demonstration classes).</t>
        </r>
        <r>
          <rPr>
            <sz val="12"/>
            <color indexed="18"/>
            <rFont val="Calibri"/>
            <family val="2"/>
          </rPr>
          <t xml:space="preserve">
</t>
        </r>
        <r>
          <rPr>
            <sz val="12"/>
            <color indexed="18"/>
            <rFont val="Calibri"/>
            <family val="2"/>
          </rPr>
          <t xml:space="preserve">
Colours may be worn in addition to the numbers for graded examination levels (e.g. PiD to G8)</t>
        </r>
      </text>
    </comment>
    <comment ref="I147" authorId="0" shapeId="0">
      <text>
        <r>
          <rPr>
            <sz val="12"/>
            <color indexed="18"/>
            <rFont val="Calibri"/>
            <family val="2"/>
          </rPr>
          <t>The candidate ID number allocated at the time of registration.</t>
        </r>
        <r>
          <rPr>
            <sz val="8"/>
            <color indexed="8"/>
            <rFont val="Tahoma"/>
            <family val="2"/>
          </rPr>
          <t xml:space="preserve">
</t>
        </r>
      </text>
    </comment>
    <comment ref="N147" authorId="1" shapeId="0">
      <text>
        <r>
          <rPr>
            <b/>
            <sz val="9"/>
            <color indexed="81"/>
            <rFont val="Tahoma"/>
            <family val="2"/>
          </rPr>
          <t>Claire Marks:</t>
        </r>
        <r>
          <rPr>
            <sz val="9"/>
            <color indexed="81"/>
            <rFont val="Tahoma"/>
            <family val="2"/>
          </rPr>
          <t xml:space="preserve">
Complete if applicable: Age exemption
</t>
        </r>
      </text>
    </comment>
    <comment ref="Q147" authorId="0" shapeId="0">
      <text>
        <r>
          <rPr>
            <sz val="12"/>
            <color indexed="18"/>
            <rFont val="Calibri"/>
            <family val="2"/>
          </rPr>
          <t>Select from the drop-down menu.</t>
        </r>
        <r>
          <rPr>
            <sz val="8"/>
            <color indexed="8"/>
            <rFont val="Tahoma"/>
            <family val="2"/>
          </rPr>
          <t xml:space="preserve">
</t>
        </r>
      </text>
    </comment>
    <comment ref="S147" authorId="0" shapeId="0">
      <text>
        <r>
          <rPr>
            <sz val="12"/>
            <color indexed="18"/>
            <rFont val="Calibri"/>
            <family val="2"/>
          </rPr>
          <t>Select 'Y' or 'N' from the drop-down list below to indicate if the candidate has a permanent / temporary disability or condition.</t>
        </r>
        <r>
          <rPr>
            <sz val="12"/>
            <color indexed="18"/>
            <rFont val="Calibri"/>
            <family val="2"/>
          </rPr>
          <t xml:space="preserve">
</t>
        </r>
        <r>
          <rPr>
            <sz val="12"/>
            <color indexed="18"/>
            <rFont val="Calibri"/>
            <family val="2"/>
          </rPr>
          <t xml:space="preserve">
If yes, please complete a reasonable adjustment form, available from www.rad.org.uk/achieve/exams</t>
        </r>
        <r>
          <rPr>
            <sz val="12"/>
            <color indexed="18"/>
            <rFont val="Calibri"/>
            <family val="2"/>
          </rPr>
          <t xml:space="preserve">
</t>
        </r>
        <r>
          <rPr>
            <sz val="12"/>
            <color indexed="18"/>
            <rFont val="Calibri"/>
            <family val="2"/>
          </rPr>
          <t xml:space="preserve">
Completed forms must be submitted by the closing date of entry.</t>
        </r>
      </text>
    </comment>
    <comment ref="U147" authorId="0" shapeId="0">
      <text>
        <r>
          <rPr>
            <sz val="11"/>
            <color indexed="18"/>
            <rFont val="Calibri"/>
            <family val="2"/>
          </rPr>
          <t>Note which teachers have taught which candidates.</t>
        </r>
        <r>
          <rPr>
            <sz val="8"/>
            <color indexed="8"/>
            <rFont val="Tahoma"/>
            <family val="2"/>
          </rPr>
          <t xml:space="preserve">
</t>
        </r>
      </text>
    </comment>
    <comment ref="B179" authorId="0" shapeId="0">
      <text>
        <r>
          <rPr>
            <sz val="12"/>
            <color indexed="18"/>
            <rFont val="Calibri"/>
            <family val="2"/>
          </rPr>
          <t>This will fill in automatically when you complete these details on the AEC1 form</t>
        </r>
        <r>
          <rPr>
            <sz val="12"/>
            <color indexed="18"/>
            <rFont val="Tahoma"/>
            <family val="2"/>
          </rPr>
          <t xml:space="preserve">
</t>
        </r>
        <r>
          <rPr>
            <sz val="8"/>
            <color indexed="8"/>
            <rFont val="Tahoma"/>
            <family val="2"/>
          </rPr>
          <t xml:space="preserve">
</t>
        </r>
      </text>
    </comment>
    <comment ref="B181" authorId="0" shapeId="0">
      <text>
        <r>
          <rPr>
            <sz val="12"/>
            <color indexed="18"/>
            <rFont val="Calibri"/>
            <family val="2"/>
          </rPr>
          <t>Please leave 'office use' columns blank.</t>
        </r>
        <r>
          <rPr>
            <sz val="8"/>
            <color indexed="8"/>
            <rFont val="Tahoma"/>
            <family val="2"/>
          </rPr>
          <t xml:space="preserve">
</t>
        </r>
      </text>
    </comment>
    <comment ref="D181" authorId="0" shapeId="0">
      <text>
        <r>
          <rPr>
            <sz val="12"/>
            <color indexed="18"/>
            <rFont val="Calibri"/>
            <family val="2"/>
          </rPr>
          <t xml:space="preserve">Select the relevant level from the drop-down menu as per the codes below:
DC1    - Demonstration Class level 1
DC2    - Demonstration Class level 2
PPiD   - Pre-Primary in Dance
PiD     - Primary in Dance
G1      - Grade 1
G2      - Grade 2
G3      - Grade 3
G4      - Grade 4
G5      - Grade 5
G6      - Grade 6
G7      - Grade 7
G8      - Grade 8
IF        - Intermediate Foundation
INT     - Intermediate
ADV F - Advanced Foundation
ADV 1 - Advanced 1
ADV 2 - Advanced 2
R2C    - Classical Ballet Repertoire Level 2: Class
R2V1  - Classical Ballet Repertoire Level 2: Variation 1
R2V2  - Classical Ballet Repertoire Level 2: Variation 2
R3C    - Classical Ballet Repertoire Level 3: Class
R3V1  - Classical Ballet Repertoire Level 3: Variation 1
R3V2  - Classical Ballet Repertoire Level 3: Variation 2
R4C    - Classical Ballet Repertoire Level 4: Class
R4V1  - Classical Ballet Repertoire Level 4: Variation 1
R4V2  - Classical Ballet Repertoire Level 4: Variation 2
</t>
        </r>
      </text>
    </comment>
    <comment ref="F181" authorId="1" shapeId="0">
      <text>
        <r>
          <rPr>
            <b/>
            <sz val="8"/>
            <color indexed="62"/>
            <rFont val="Tahoma"/>
            <family val="2"/>
          </rPr>
          <t>Claire Marks:</t>
        </r>
        <r>
          <rPr>
            <sz val="8"/>
            <color indexed="62"/>
            <rFont val="Tahoma"/>
            <family val="2"/>
          </rPr>
          <t xml:space="preserve">
EX - PiD upto Solo Seal
DC - Dance to your own tune
CA - PPiD upto G5
PC - G6 upto G8
SPA - Solo Performance Award</t>
        </r>
      </text>
    </comment>
    <comment ref="H181" authorId="0" shapeId="0">
      <text>
        <r>
          <rPr>
            <sz val="12"/>
            <color indexed="18"/>
            <rFont val="Calibri"/>
            <family val="2"/>
          </rPr>
          <t>Please number the candidates 1 - 4 per set (or 1 - 8 for class awards and presentation classes, or 1 - 16 for demonstration classes).</t>
        </r>
        <r>
          <rPr>
            <sz val="12"/>
            <color indexed="18"/>
            <rFont val="Calibri"/>
            <family val="2"/>
          </rPr>
          <t xml:space="preserve">
</t>
        </r>
        <r>
          <rPr>
            <sz val="12"/>
            <color indexed="18"/>
            <rFont val="Calibri"/>
            <family val="2"/>
          </rPr>
          <t xml:space="preserve">
Colours may be worn in addition to the numbers for graded examination levels (e.g. PiD to G8)</t>
        </r>
      </text>
    </comment>
    <comment ref="I181" authorId="0" shapeId="0">
      <text>
        <r>
          <rPr>
            <sz val="12"/>
            <color indexed="18"/>
            <rFont val="Calibri"/>
            <family val="2"/>
          </rPr>
          <t>The candidate ID number allocated at the time of registration.</t>
        </r>
        <r>
          <rPr>
            <sz val="8"/>
            <color indexed="8"/>
            <rFont val="Tahoma"/>
            <family val="2"/>
          </rPr>
          <t xml:space="preserve">
</t>
        </r>
      </text>
    </comment>
    <comment ref="N181" authorId="1" shapeId="0">
      <text>
        <r>
          <rPr>
            <b/>
            <sz val="9"/>
            <color indexed="81"/>
            <rFont val="Tahoma"/>
            <family val="2"/>
          </rPr>
          <t>Claire Marks:</t>
        </r>
        <r>
          <rPr>
            <sz val="9"/>
            <color indexed="81"/>
            <rFont val="Tahoma"/>
            <family val="2"/>
          </rPr>
          <t xml:space="preserve">
Complete if applicable: Age exemption
</t>
        </r>
      </text>
    </comment>
    <comment ref="Q181" authorId="0" shapeId="0">
      <text>
        <r>
          <rPr>
            <sz val="12"/>
            <color indexed="18"/>
            <rFont val="Calibri"/>
            <family val="2"/>
          </rPr>
          <t>Select from the drop-down menu.</t>
        </r>
        <r>
          <rPr>
            <sz val="8"/>
            <color indexed="8"/>
            <rFont val="Tahoma"/>
            <family val="2"/>
          </rPr>
          <t xml:space="preserve">
</t>
        </r>
      </text>
    </comment>
    <comment ref="S181" authorId="0" shapeId="0">
      <text>
        <r>
          <rPr>
            <sz val="12"/>
            <color indexed="18"/>
            <rFont val="Calibri"/>
            <family val="2"/>
          </rPr>
          <t>Select 'Y' or 'N' from the drop-down list below to indicate if the candidate has a permanent / temporary disability or condition.</t>
        </r>
        <r>
          <rPr>
            <sz val="12"/>
            <color indexed="18"/>
            <rFont val="Calibri"/>
            <family val="2"/>
          </rPr>
          <t xml:space="preserve">
</t>
        </r>
        <r>
          <rPr>
            <sz val="12"/>
            <color indexed="18"/>
            <rFont val="Calibri"/>
            <family val="2"/>
          </rPr>
          <t xml:space="preserve">
If yes, please complete a reasonable adjustment form, available from www.rad.org.uk/achieve/exams</t>
        </r>
        <r>
          <rPr>
            <sz val="12"/>
            <color indexed="18"/>
            <rFont val="Calibri"/>
            <family val="2"/>
          </rPr>
          <t xml:space="preserve">
</t>
        </r>
        <r>
          <rPr>
            <sz val="12"/>
            <color indexed="18"/>
            <rFont val="Calibri"/>
            <family val="2"/>
          </rPr>
          <t xml:space="preserve">
Completed forms must be submitted by the closing date of entry.</t>
        </r>
      </text>
    </comment>
    <comment ref="U181" authorId="0" shapeId="0">
      <text>
        <r>
          <rPr>
            <sz val="11"/>
            <color indexed="18"/>
            <rFont val="Calibri"/>
            <family val="2"/>
          </rPr>
          <t>Note which teachers have taught which candidates.</t>
        </r>
        <r>
          <rPr>
            <sz val="8"/>
            <color indexed="8"/>
            <rFont val="Tahoma"/>
            <family val="2"/>
          </rPr>
          <t xml:space="preserve">
</t>
        </r>
      </text>
    </comment>
    <comment ref="B213" authorId="0" shapeId="0">
      <text>
        <r>
          <rPr>
            <sz val="12"/>
            <color indexed="18"/>
            <rFont val="Calibri"/>
            <family val="2"/>
          </rPr>
          <t>This will fill in automatically when you complete these details on the AEC1 form</t>
        </r>
        <r>
          <rPr>
            <sz val="12"/>
            <color indexed="18"/>
            <rFont val="Tahoma"/>
            <family val="2"/>
          </rPr>
          <t xml:space="preserve">
</t>
        </r>
        <r>
          <rPr>
            <sz val="8"/>
            <color indexed="8"/>
            <rFont val="Tahoma"/>
            <family val="2"/>
          </rPr>
          <t xml:space="preserve">
</t>
        </r>
      </text>
    </comment>
    <comment ref="B215" authorId="0" shapeId="0">
      <text>
        <r>
          <rPr>
            <sz val="12"/>
            <color indexed="18"/>
            <rFont val="Calibri"/>
            <family val="2"/>
          </rPr>
          <t>Please leave 'office use' columns blank.</t>
        </r>
        <r>
          <rPr>
            <sz val="8"/>
            <color indexed="8"/>
            <rFont val="Tahoma"/>
            <family val="2"/>
          </rPr>
          <t xml:space="preserve">
</t>
        </r>
      </text>
    </comment>
    <comment ref="D215" authorId="0" shapeId="0">
      <text>
        <r>
          <rPr>
            <sz val="12"/>
            <color indexed="18"/>
            <rFont val="Calibri"/>
            <family val="2"/>
          </rPr>
          <t xml:space="preserve">Select the relevant level from the drop-down menu as per the codes below:
DC1    - Demonstration Class level 1
DC2    - Demonstration Class level 2
PPiD   - Pre-Primary in Dance
PiD     - Primary in Dance
G1      - Grade 1
G2      - Grade 2
G3      - Grade 3
G4      - Grade 4
G5      - Grade 5
G6      - Grade 6
G7      - Grade 7
G8      - Grade 8
IF        - Intermediate Foundation
INT     - Intermediate
ADV F - Advanced Foundation
ADV 1 - Advanced 1
ADV 2 - Advanced 2
R2C    - Classical Ballet Repertoire Level 2: Class
R2V1  - Classical Ballet Repertoire Level 2: Variation 1
R2V2  - Classical Ballet Repertoire Level 2: Variation 2
R3C    - Classical Ballet Repertoire Level 3: Class
R3V1  - Classical Ballet Repertoire Level 3: Variation 1
R3V2  - Classical Ballet Repertoire Level 3: Variation 2
R4C    - Classical Ballet Repertoire Level 4: Class
R4V1  - Classical Ballet Repertoire Level 4: Variation 1
R4V2  - Classical Ballet Repertoire Level 4: Variation 2
</t>
        </r>
      </text>
    </comment>
    <comment ref="F215" authorId="1" shapeId="0">
      <text>
        <r>
          <rPr>
            <b/>
            <sz val="8"/>
            <color indexed="62"/>
            <rFont val="Tahoma"/>
            <family val="2"/>
          </rPr>
          <t>Claire Marks:</t>
        </r>
        <r>
          <rPr>
            <sz val="8"/>
            <color indexed="62"/>
            <rFont val="Tahoma"/>
            <family val="2"/>
          </rPr>
          <t xml:space="preserve">
EX - PiD upto Solo Seal
DC - Dance to your own tune
CA - PPiD upto G5
PC - G6 upto G8
SPA - Solo Performance Award</t>
        </r>
      </text>
    </comment>
    <comment ref="H215" authorId="0" shapeId="0">
      <text>
        <r>
          <rPr>
            <sz val="12"/>
            <color indexed="18"/>
            <rFont val="Calibri"/>
            <family val="2"/>
          </rPr>
          <t>Please number the candidates 1 - 4 per set (or 1 - 8 for class awards and presentation classes, or 1 - 16 for demonstration classes).</t>
        </r>
        <r>
          <rPr>
            <sz val="12"/>
            <color indexed="18"/>
            <rFont val="Calibri"/>
            <family val="2"/>
          </rPr>
          <t xml:space="preserve">
</t>
        </r>
        <r>
          <rPr>
            <sz val="12"/>
            <color indexed="18"/>
            <rFont val="Calibri"/>
            <family val="2"/>
          </rPr>
          <t xml:space="preserve">
Colours may be worn in addition to the numbers for graded examination levels (e.g. PiD to G8)</t>
        </r>
      </text>
    </comment>
    <comment ref="I215" authorId="0" shapeId="0">
      <text>
        <r>
          <rPr>
            <sz val="12"/>
            <color indexed="18"/>
            <rFont val="Calibri"/>
            <family val="2"/>
          </rPr>
          <t>The candidate ID number allocated at the time of registration.</t>
        </r>
        <r>
          <rPr>
            <sz val="8"/>
            <color indexed="8"/>
            <rFont val="Tahoma"/>
            <family val="2"/>
          </rPr>
          <t xml:space="preserve">
</t>
        </r>
      </text>
    </comment>
    <comment ref="N215" authorId="1" shapeId="0">
      <text>
        <r>
          <rPr>
            <b/>
            <sz val="9"/>
            <color indexed="81"/>
            <rFont val="Tahoma"/>
            <family val="2"/>
          </rPr>
          <t>Claire Marks:</t>
        </r>
        <r>
          <rPr>
            <sz val="9"/>
            <color indexed="81"/>
            <rFont val="Tahoma"/>
            <family val="2"/>
          </rPr>
          <t xml:space="preserve">
Complete if applicable: Age exemption
</t>
        </r>
      </text>
    </comment>
    <comment ref="Q215" authorId="0" shapeId="0">
      <text>
        <r>
          <rPr>
            <sz val="12"/>
            <color indexed="18"/>
            <rFont val="Calibri"/>
            <family val="2"/>
          </rPr>
          <t>Select from the drop-down menu.</t>
        </r>
        <r>
          <rPr>
            <sz val="8"/>
            <color indexed="8"/>
            <rFont val="Tahoma"/>
            <family val="2"/>
          </rPr>
          <t xml:space="preserve">
</t>
        </r>
      </text>
    </comment>
    <comment ref="S215" authorId="0" shapeId="0">
      <text>
        <r>
          <rPr>
            <sz val="12"/>
            <color indexed="18"/>
            <rFont val="Calibri"/>
            <family val="2"/>
          </rPr>
          <t>Select 'Y' or 'N' from the drop-down list below to indicate if the candidate has a permanent / temporary disability or condition.</t>
        </r>
        <r>
          <rPr>
            <sz val="12"/>
            <color indexed="18"/>
            <rFont val="Calibri"/>
            <family val="2"/>
          </rPr>
          <t xml:space="preserve">
</t>
        </r>
        <r>
          <rPr>
            <sz val="12"/>
            <color indexed="18"/>
            <rFont val="Calibri"/>
            <family val="2"/>
          </rPr>
          <t xml:space="preserve">
If yes, please complete a reasonable adjustment form, available from www.rad.org.uk/achieve/exams</t>
        </r>
        <r>
          <rPr>
            <sz val="12"/>
            <color indexed="18"/>
            <rFont val="Calibri"/>
            <family val="2"/>
          </rPr>
          <t xml:space="preserve">
</t>
        </r>
        <r>
          <rPr>
            <sz val="12"/>
            <color indexed="18"/>
            <rFont val="Calibri"/>
            <family val="2"/>
          </rPr>
          <t xml:space="preserve">
Completed forms must be submitted by the closing date of entry.</t>
        </r>
      </text>
    </comment>
    <comment ref="U215" authorId="0" shapeId="0">
      <text>
        <r>
          <rPr>
            <sz val="11"/>
            <color indexed="18"/>
            <rFont val="Calibri"/>
            <family val="2"/>
          </rPr>
          <t>Note which teachers have taught which candidates.</t>
        </r>
        <r>
          <rPr>
            <sz val="8"/>
            <color indexed="8"/>
            <rFont val="Tahoma"/>
            <family val="2"/>
          </rPr>
          <t xml:space="preserve">
</t>
        </r>
      </text>
    </comment>
    <comment ref="B247" authorId="0" shapeId="0">
      <text>
        <r>
          <rPr>
            <sz val="12"/>
            <color indexed="18"/>
            <rFont val="Calibri"/>
            <family val="2"/>
          </rPr>
          <t>This will fill in automatically when you complete these details on the AEC1 form</t>
        </r>
        <r>
          <rPr>
            <sz val="12"/>
            <color indexed="18"/>
            <rFont val="Tahoma"/>
            <family val="2"/>
          </rPr>
          <t xml:space="preserve">
</t>
        </r>
        <r>
          <rPr>
            <sz val="8"/>
            <color indexed="8"/>
            <rFont val="Tahoma"/>
            <family val="2"/>
          </rPr>
          <t xml:space="preserve">
</t>
        </r>
      </text>
    </comment>
    <comment ref="B249" authorId="0" shapeId="0">
      <text>
        <r>
          <rPr>
            <sz val="12"/>
            <color indexed="18"/>
            <rFont val="Calibri"/>
            <family val="2"/>
          </rPr>
          <t>Please leave 'office use' columns blank.</t>
        </r>
        <r>
          <rPr>
            <sz val="8"/>
            <color indexed="8"/>
            <rFont val="Tahoma"/>
            <family val="2"/>
          </rPr>
          <t xml:space="preserve">
</t>
        </r>
      </text>
    </comment>
    <comment ref="D249" authorId="0" shapeId="0">
      <text>
        <r>
          <rPr>
            <sz val="12"/>
            <color indexed="18"/>
            <rFont val="Calibri"/>
            <family val="2"/>
          </rPr>
          <t xml:space="preserve">Select the relevant level from the drop-down menu as per the codes below:
DC1    - Demonstration Class level 1
DC2    - Demonstration Class level 2
PPiD   - Pre-Primary in Dance
PiD     - Primary in Dance
G1      - Grade 1
G2      - Grade 2
G3      - Grade 3
G4      - Grade 4
G5      - Grade 5
G6      - Grade 6
G7      - Grade 7
G8      - Grade 8
IF        - Intermediate Foundation
INT     - Intermediate
ADV F - Advanced Foundation
ADV 1 - Advanced 1
ADV 2 - Advanced 2
R2C    - Classical Ballet Repertoire Level 2: Class
R2V1  - Classical Ballet Repertoire Level 2: Variation 1
R2V2  - Classical Ballet Repertoire Level 2: Variation 2
R3C    - Classical Ballet Repertoire Level 3: Class
R3V1  - Classical Ballet Repertoire Level 3: Variation 1
R3V2  - Classical Ballet Repertoire Level 3: Variation 2
R4C    - Classical Ballet Repertoire Level 4: Class
R4V1  - Classical Ballet Repertoire Level 4: Variation 1
R4V2  - Classical Ballet Repertoire Level 4: Variation 2
</t>
        </r>
      </text>
    </comment>
    <comment ref="F249" authorId="1" shapeId="0">
      <text>
        <r>
          <rPr>
            <b/>
            <sz val="8"/>
            <color indexed="62"/>
            <rFont val="Tahoma"/>
            <family val="2"/>
          </rPr>
          <t>Claire Marks:</t>
        </r>
        <r>
          <rPr>
            <sz val="8"/>
            <color indexed="62"/>
            <rFont val="Tahoma"/>
            <family val="2"/>
          </rPr>
          <t xml:space="preserve">
EX - PiD upto Solo Seal
DC - Dance to your own tune
CA - PPiD upto G5
PC - G6 upto G8
SPA - Solo Performance Award</t>
        </r>
      </text>
    </comment>
    <comment ref="H249" authorId="0" shapeId="0">
      <text>
        <r>
          <rPr>
            <sz val="12"/>
            <color indexed="18"/>
            <rFont val="Calibri"/>
            <family val="2"/>
          </rPr>
          <t>Please number the candidates 1 - 4 per set (or 1 - 8 for class awards and presentation classes, or 1 - 16 for demonstration classes).</t>
        </r>
        <r>
          <rPr>
            <sz val="12"/>
            <color indexed="18"/>
            <rFont val="Calibri"/>
            <family val="2"/>
          </rPr>
          <t xml:space="preserve">
</t>
        </r>
        <r>
          <rPr>
            <sz val="12"/>
            <color indexed="18"/>
            <rFont val="Calibri"/>
            <family val="2"/>
          </rPr>
          <t xml:space="preserve">
Colours may be worn in addition to the numbers for graded examination levels (e.g. PiD to G8)</t>
        </r>
      </text>
    </comment>
    <comment ref="I249" authorId="0" shapeId="0">
      <text>
        <r>
          <rPr>
            <sz val="12"/>
            <color indexed="18"/>
            <rFont val="Calibri"/>
            <family val="2"/>
          </rPr>
          <t>The candidate ID number allocated at the time of registration.</t>
        </r>
        <r>
          <rPr>
            <sz val="8"/>
            <color indexed="8"/>
            <rFont val="Tahoma"/>
            <family val="2"/>
          </rPr>
          <t xml:space="preserve">
</t>
        </r>
      </text>
    </comment>
    <comment ref="N249" authorId="1" shapeId="0">
      <text>
        <r>
          <rPr>
            <b/>
            <sz val="9"/>
            <color indexed="81"/>
            <rFont val="Tahoma"/>
            <family val="2"/>
          </rPr>
          <t>Claire Marks:</t>
        </r>
        <r>
          <rPr>
            <sz val="9"/>
            <color indexed="81"/>
            <rFont val="Tahoma"/>
            <family val="2"/>
          </rPr>
          <t xml:space="preserve">
Complete if applicable: Age exemption
</t>
        </r>
      </text>
    </comment>
    <comment ref="Q249" authorId="0" shapeId="0">
      <text>
        <r>
          <rPr>
            <sz val="12"/>
            <color indexed="18"/>
            <rFont val="Calibri"/>
            <family val="2"/>
          </rPr>
          <t>Select from the drop-down menu.</t>
        </r>
        <r>
          <rPr>
            <sz val="8"/>
            <color indexed="8"/>
            <rFont val="Tahoma"/>
            <family val="2"/>
          </rPr>
          <t xml:space="preserve">
</t>
        </r>
      </text>
    </comment>
    <comment ref="S249" authorId="0" shapeId="0">
      <text>
        <r>
          <rPr>
            <sz val="12"/>
            <color indexed="18"/>
            <rFont val="Calibri"/>
            <family val="2"/>
          </rPr>
          <t>Select 'Y' or 'N' from the drop-down list below to indicate if the candidate has a permanent / temporary disability or condition.</t>
        </r>
        <r>
          <rPr>
            <sz val="12"/>
            <color indexed="18"/>
            <rFont val="Calibri"/>
            <family val="2"/>
          </rPr>
          <t xml:space="preserve">
</t>
        </r>
        <r>
          <rPr>
            <sz val="12"/>
            <color indexed="18"/>
            <rFont val="Calibri"/>
            <family val="2"/>
          </rPr>
          <t xml:space="preserve">
If yes, please complete a reasonable adjustment form, available from www.rad.org.uk/achieve/exams</t>
        </r>
        <r>
          <rPr>
            <sz val="12"/>
            <color indexed="18"/>
            <rFont val="Calibri"/>
            <family val="2"/>
          </rPr>
          <t xml:space="preserve">
</t>
        </r>
        <r>
          <rPr>
            <sz val="12"/>
            <color indexed="18"/>
            <rFont val="Calibri"/>
            <family val="2"/>
          </rPr>
          <t xml:space="preserve">
Completed forms must be submitted by the closing date of entry.</t>
        </r>
      </text>
    </comment>
    <comment ref="U249" authorId="0" shapeId="0">
      <text>
        <r>
          <rPr>
            <sz val="11"/>
            <color indexed="18"/>
            <rFont val="Calibri"/>
            <family val="2"/>
          </rPr>
          <t>Note which teachers have taught which candidates.</t>
        </r>
        <r>
          <rPr>
            <sz val="8"/>
            <color indexed="8"/>
            <rFont val="Tahoma"/>
            <family val="2"/>
          </rPr>
          <t xml:space="preserve">
</t>
        </r>
      </text>
    </comment>
    <comment ref="B281" authorId="0" shapeId="0">
      <text>
        <r>
          <rPr>
            <sz val="12"/>
            <color indexed="18"/>
            <rFont val="Calibri"/>
            <family val="2"/>
          </rPr>
          <t>This will fill in automatically when you complete these details on the AEC1 form</t>
        </r>
        <r>
          <rPr>
            <sz val="12"/>
            <color indexed="18"/>
            <rFont val="Tahoma"/>
            <family val="2"/>
          </rPr>
          <t xml:space="preserve">
</t>
        </r>
        <r>
          <rPr>
            <sz val="8"/>
            <color indexed="8"/>
            <rFont val="Tahoma"/>
            <family val="2"/>
          </rPr>
          <t xml:space="preserve">
</t>
        </r>
      </text>
    </comment>
    <comment ref="B283" authorId="0" shapeId="0">
      <text>
        <r>
          <rPr>
            <sz val="12"/>
            <color indexed="18"/>
            <rFont val="Calibri"/>
            <family val="2"/>
          </rPr>
          <t>Please leave 'office use' columns blank.</t>
        </r>
        <r>
          <rPr>
            <sz val="8"/>
            <color indexed="8"/>
            <rFont val="Tahoma"/>
            <family val="2"/>
          </rPr>
          <t xml:space="preserve">
</t>
        </r>
      </text>
    </comment>
    <comment ref="D283" authorId="0" shapeId="0">
      <text>
        <r>
          <rPr>
            <sz val="12"/>
            <color indexed="18"/>
            <rFont val="Calibri"/>
            <family val="2"/>
          </rPr>
          <t xml:space="preserve">Select the relevant level from the drop-down menu as per the codes below:
DC1    - Demonstration Class level 1
DC2    - Demonstration Class level 2
PPiD   - Pre-Primary in Dance
PiD     - Primary in Dance
G1      - Grade 1
G2      - Grade 2
G3      - Grade 3
G4      - Grade 4
G5      - Grade 5
G6      - Grade 6
G7      - Grade 7
G8      - Grade 8
IF        - Intermediate Foundation
INT     - Intermediate
ADV F - Advanced Foundation
ADV 1 - Advanced 1
ADV 2 - Advanced 2
R2C    - Classical Ballet Repertoire Level 2: Class
R2V1  - Classical Ballet Repertoire Level 2: Variation 1
R2V2  - Classical Ballet Repertoire Level 2: Variation 2
R3C    - Classical Ballet Repertoire Level 3: Class
R3V1  - Classical Ballet Repertoire Level 3: Variation 1
R3V2  - Classical Ballet Repertoire Level 3: Variation 2
R4C    - Classical Ballet Repertoire Level 4: Class
R4V1  - Classical Ballet Repertoire Level 4: Variation 1
R4V2  - Classical Ballet Repertoire Level 4: Variation 2
</t>
        </r>
      </text>
    </comment>
    <comment ref="F283" authorId="1" shapeId="0">
      <text>
        <r>
          <rPr>
            <b/>
            <sz val="8"/>
            <color indexed="62"/>
            <rFont val="Tahoma"/>
            <family val="2"/>
          </rPr>
          <t>Claire Marks:</t>
        </r>
        <r>
          <rPr>
            <sz val="8"/>
            <color indexed="62"/>
            <rFont val="Tahoma"/>
            <family val="2"/>
          </rPr>
          <t xml:space="preserve">
EX - PiD upto Solo Seal
DC - Dance to your own tune
CA - PPiD upto G5
PC - G6 upto G8
SPA - Solo Performance Award</t>
        </r>
      </text>
    </comment>
    <comment ref="H283" authorId="0" shapeId="0">
      <text>
        <r>
          <rPr>
            <sz val="12"/>
            <color indexed="18"/>
            <rFont val="Calibri"/>
            <family val="2"/>
          </rPr>
          <t>Please number the candidates 1 - 4 per set (or 1 - 8 for class awards and presentation classes, or 1 - 16 for demonstration classes).</t>
        </r>
        <r>
          <rPr>
            <sz val="12"/>
            <color indexed="18"/>
            <rFont val="Calibri"/>
            <family val="2"/>
          </rPr>
          <t xml:space="preserve">
</t>
        </r>
        <r>
          <rPr>
            <sz val="12"/>
            <color indexed="18"/>
            <rFont val="Calibri"/>
            <family val="2"/>
          </rPr>
          <t xml:space="preserve">
Colours may be worn in addition to the numbers for graded examination levels (e.g. PiD to G8)</t>
        </r>
      </text>
    </comment>
    <comment ref="I283" authorId="0" shapeId="0">
      <text>
        <r>
          <rPr>
            <sz val="12"/>
            <color indexed="18"/>
            <rFont val="Calibri"/>
            <family val="2"/>
          </rPr>
          <t>The candidate ID number allocated at the time of registration.</t>
        </r>
        <r>
          <rPr>
            <sz val="8"/>
            <color indexed="8"/>
            <rFont val="Tahoma"/>
            <family val="2"/>
          </rPr>
          <t xml:space="preserve">
</t>
        </r>
      </text>
    </comment>
    <comment ref="N283" authorId="1" shapeId="0">
      <text>
        <r>
          <rPr>
            <b/>
            <sz val="9"/>
            <color indexed="81"/>
            <rFont val="Tahoma"/>
            <family val="2"/>
          </rPr>
          <t>Claire Marks:</t>
        </r>
        <r>
          <rPr>
            <sz val="9"/>
            <color indexed="81"/>
            <rFont val="Tahoma"/>
            <family val="2"/>
          </rPr>
          <t xml:space="preserve">
Complete if applicable: Age exemption
</t>
        </r>
      </text>
    </comment>
    <comment ref="Q283" authorId="0" shapeId="0">
      <text>
        <r>
          <rPr>
            <sz val="12"/>
            <color indexed="18"/>
            <rFont val="Calibri"/>
            <family val="2"/>
          </rPr>
          <t>Select from the drop-down menu.</t>
        </r>
        <r>
          <rPr>
            <sz val="8"/>
            <color indexed="8"/>
            <rFont val="Tahoma"/>
            <family val="2"/>
          </rPr>
          <t xml:space="preserve">
</t>
        </r>
      </text>
    </comment>
    <comment ref="S283" authorId="0" shapeId="0">
      <text>
        <r>
          <rPr>
            <sz val="12"/>
            <color indexed="18"/>
            <rFont val="Calibri"/>
            <family val="2"/>
          </rPr>
          <t>Select 'Y' or 'N' from the drop-down list below to indicate if the candidate has a permanent / temporary disability or condition.</t>
        </r>
        <r>
          <rPr>
            <sz val="12"/>
            <color indexed="18"/>
            <rFont val="Calibri"/>
            <family val="2"/>
          </rPr>
          <t xml:space="preserve">
</t>
        </r>
        <r>
          <rPr>
            <sz val="12"/>
            <color indexed="18"/>
            <rFont val="Calibri"/>
            <family val="2"/>
          </rPr>
          <t xml:space="preserve">
If yes, please complete a reasonable adjustment form, available from www.rad.org.uk/achieve/exams</t>
        </r>
        <r>
          <rPr>
            <sz val="12"/>
            <color indexed="18"/>
            <rFont val="Calibri"/>
            <family val="2"/>
          </rPr>
          <t xml:space="preserve">
</t>
        </r>
        <r>
          <rPr>
            <sz val="12"/>
            <color indexed="18"/>
            <rFont val="Calibri"/>
            <family val="2"/>
          </rPr>
          <t xml:space="preserve">
Completed forms must be submitted by the closing date of entry.</t>
        </r>
      </text>
    </comment>
    <comment ref="U283" authorId="0" shapeId="0">
      <text>
        <r>
          <rPr>
            <sz val="11"/>
            <color indexed="18"/>
            <rFont val="Calibri"/>
            <family val="2"/>
          </rPr>
          <t>Note which teachers have taught which candidates.</t>
        </r>
        <r>
          <rPr>
            <sz val="8"/>
            <color indexed="8"/>
            <rFont val="Tahoma"/>
            <family val="2"/>
          </rPr>
          <t xml:space="preserve">
</t>
        </r>
      </text>
    </comment>
    <comment ref="B315" authorId="0" shapeId="0">
      <text>
        <r>
          <rPr>
            <sz val="12"/>
            <color indexed="18"/>
            <rFont val="Calibri"/>
            <family val="2"/>
          </rPr>
          <t>This will fill in automatically when you complete these details on the AEC1 form</t>
        </r>
        <r>
          <rPr>
            <sz val="12"/>
            <color indexed="18"/>
            <rFont val="Tahoma"/>
            <family val="2"/>
          </rPr>
          <t xml:space="preserve">
</t>
        </r>
        <r>
          <rPr>
            <sz val="8"/>
            <color indexed="8"/>
            <rFont val="Tahoma"/>
            <family val="2"/>
          </rPr>
          <t xml:space="preserve">
</t>
        </r>
      </text>
    </comment>
    <comment ref="B317" authorId="0" shapeId="0">
      <text>
        <r>
          <rPr>
            <sz val="12"/>
            <color indexed="18"/>
            <rFont val="Calibri"/>
            <family val="2"/>
          </rPr>
          <t>Please leave 'office use' columns blank.</t>
        </r>
        <r>
          <rPr>
            <sz val="8"/>
            <color indexed="8"/>
            <rFont val="Tahoma"/>
            <family val="2"/>
          </rPr>
          <t xml:space="preserve">
</t>
        </r>
      </text>
    </comment>
    <comment ref="D317" authorId="0" shapeId="0">
      <text>
        <r>
          <rPr>
            <sz val="12"/>
            <color indexed="18"/>
            <rFont val="Calibri"/>
            <family val="2"/>
          </rPr>
          <t xml:space="preserve">Select the relevant level from the drop-down menu as per the codes below:
DC1    - Demonstration Class level 1
DC2    - Demonstration Class level 2
PPiD   - Pre-Primary in Dance
PiD     - Primary in Dance
G1      - Grade 1
G2      - Grade 2
G3      - Grade 3
G4      - Grade 4
G5      - Grade 5
G6      - Grade 6
G7      - Grade 7
G8      - Grade 8
IF        - Intermediate Foundation
INT     - Intermediate
ADV F - Advanced Foundation
ADV 1 - Advanced 1
ADV 2 - Advanced 2
R2C    - Classical Ballet Repertoire Level 2: Class
R2V1  - Classical Ballet Repertoire Level 2: Variation 1
R2V2  - Classical Ballet Repertoire Level 2: Variation 2
R3C    - Classical Ballet Repertoire Level 3: Class
R3V1  - Classical Ballet Repertoire Level 3: Variation 1
R3V2  - Classical Ballet Repertoire Level 3: Variation 2
R4C    - Classical Ballet Repertoire Level 4: Class
R4V1  - Classical Ballet Repertoire Level 4: Variation 1
R4V2  - Classical Ballet Repertoire Level 4: Variation 2
</t>
        </r>
      </text>
    </comment>
    <comment ref="F317" authorId="1" shapeId="0">
      <text>
        <r>
          <rPr>
            <b/>
            <sz val="8"/>
            <color indexed="62"/>
            <rFont val="Tahoma"/>
            <family val="2"/>
          </rPr>
          <t>Claire Marks:</t>
        </r>
        <r>
          <rPr>
            <sz val="8"/>
            <color indexed="62"/>
            <rFont val="Tahoma"/>
            <family val="2"/>
          </rPr>
          <t xml:space="preserve">
EX - PiD upto Solo Seal
DC - Dance to your own tune
CA - PPiD upto G5
PC - G6 upto G8
SPA - Solo Performance Award</t>
        </r>
      </text>
    </comment>
    <comment ref="H317" authorId="0" shapeId="0">
      <text>
        <r>
          <rPr>
            <sz val="12"/>
            <color indexed="18"/>
            <rFont val="Calibri"/>
            <family val="2"/>
          </rPr>
          <t>Please number the candidates 1 - 4 per set (or 1 - 8 for class awards and presentation classes, or 1 - 16 for demonstration classes).</t>
        </r>
        <r>
          <rPr>
            <sz val="12"/>
            <color indexed="18"/>
            <rFont val="Calibri"/>
            <family val="2"/>
          </rPr>
          <t xml:space="preserve">
</t>
        </r>
        <r>
          <rPr>
            <sz val="12"/>
            <color indexed="18"/>
            <rFont val="Calibri"/>
            <family val="2"/>
          </rPr>
          <t xml:space="preserve">
Colours may be worn in addition to the numbers for graded examination levels (e.g. PiD to G8)</t>
        </r>
      </text>
    </comment>
    <comment ref="I317" authorId="0" shapeId="0">
      <text>
        <r>
          <rPr>
            <sz val="12"/>
            <color indexed="18"/>
            <rFont val="Calibri"/>
            <family val="2"/>
          </rPr>
          <t>The candidate ID number allocated at the time of registration.</t>
        </r>
        <r>
          <rPr>
            <sz val="8"/>
            <color indexed="8"/>
            <rFont val="Tahoma"/>
            <family val="2"/>
          </rPr>
          <t xml:space="preserve">
</t>
        </r>
      </text>
    </comment>
    <comment ref="N317" authorId="1" shapeId="0">
      <text>
        <r>
          <rPr>
            <b/>
            <sz val="9"/>
            <color indexed="81"/>
            <rFont val="Tahoma"/>
            <family val="2"/>
          </rPr>
          <t>Claire Marks:</t>
        </r>
        <r>
          <rPr>
            <sz val="9"/>
            <color indexed="81"/>
            <rFont val="Tahoma"/>
            <family val="2"/>
          </rPr>
          <t xml:space="preserve">
Complete if applicable: Age exemption
</t>
        </r>
      </text>
    </comment>
    <comment ref="Q317" authorId="0" shapeId="0">
      <text>
        <r>
          <rPr>
            <sz val="12"/>
            <color indexed="18"/>
            <rFont val="Calibri"/>
            <family val="2"/>
          </rPr>
          <t>Select from the drop-down menu.</t>
        </r>
        <r>
          <rPr>
            <sz val="8"/>
            <color indexed="8"/>
            <rFont val="Tahoma"/>
            <family val="2"/>
          </rPr>
          <t xml:space="preserve">
</t>
        </r>
      </text>
    </comment>
    <comment ref="S317" authorId="0" shapeId="0">
      <text>
        <r>
          <rPr>
            <sz val="12"/>
            <color indexed="18"/>
            <rFont val="Calibri"/>
            <family val="2"/>
          </rPr>
          <t>Select 'Y' or 'N' from the drop-down list below to indicate if the candidate has a permanent / temporary disability or condition.</t>
        </r>
        <r>
          <rPr>
            <sz val="12"/>
            <color indexed="18"/>
            <rFont val="Calibri"/>
            <family val="2"/>
          </rPr>
          <t xml:space="preserve">
</t>
        </r>
        <r>
          <rPr>
            <sz val="12"/>
            <color indexed="18"/>
            <rFont val="Calibri"/>
            <family val="2"/>
          </rPr>
          <t xml:space="preserve">
If yes, please complete a reasonable adjustment form, available from www.rad.org.uk/achieve/exams</t>
        </r>
        <r>
          <rPr>
            <sz val="12"/>
            <color indexed="18"/>
            <rFont val="Calibri"/>
            <family val="2"/>
          </rPr>
          <t xml:space="preserve">
</t>
        </r>
        <r>
          <rPr>
            <sz val="12"/>
            <color indexed="18"/>
            <rFont val="Calibri"/>
            <family val="2"/>
          </rPr>
          <t xml:space="preserve">
Completed forms must be submitted by the closing date of entry.</t>
        </r>
      </text>
    </comment>
    <comment ref="U317" authorId="0" shapeId="0">
      <text>
        <r>
          <rPr>
            <sz val="11"/>
            <color indexed="18"/>
            <rFont val="Calibri"/>
            <family val="2"/>
          </rPr>
          <t>Note which teachers have taught which candidates.</t>
        </r>
        <r>
          <rPr>
            <sz val="8"/>
            <color indexed="8"/>
            <rFont val="Tahoma"/>
            <family val="2"/>
          </rPr>
          <t xml:space="preserve">
</t>
        </r>
      </text>
    </comment>
    <comment ref="B349" authorId="0" shapeId="0">
      <text>
        <r>
          <rPr>
            <sz val="12"/>
            <color indexed="18"/>
            <rFont val="Calibri"/>
            <family val="2"/>
          </rPr>
          <t>This will fill in automatically when you complete these details on the AEC1 form</t>
        </r>
        <r>
          <rPr>
            <sz val="12"/>
            <color indexed="18"/>
            <rFont val="Tahoma"/>
            <family val="2"/>
          </rPr>
          <t xml:space="preserve">
</t>
        </r>
        <r>
          <rPr>
            <sz val="8"/>
            <color indexed="8"/>
            <rFont val="Tahoma"/>
            <family val="2"/>
          </rPr>
          <t xml:space="preserve">
</t>
        </r>
      </text>
    </comment>
    <comment ref="B351" authorId="0" shapeId="0">
      <text>
        <r>
          <rPr>
            <sz val="12"/>
            <color indexed="18"/>
            <rFont val="Calibri"/>
            <family val="2"/>
          </rPr>
          <t>Please leave 'office use' columns blank.</t>
        </r>
        <r>
          <rPr>
            <sz val="8"/>
            <color indexed="8"/>
            <rFont val="Tahoma"/>
            <family val="2"/>
          </rPr>
          <t xml:space="preserve">
</t>
        </r>
      </text>
    </comment>
    <comment ref="D351" authorId="0" shapeId="0">
      <text>
        <r>
          <rPr>
            <sz val="12"/>
            <color indexed="18"/>
            <rFont val="Calibri"/>
            <family val="2"/>
          </rPr>
          <t xml:space="preserve">Select the relevant level from the drop-down menu as per the codes below:
DC1    - Demonstration Class level 1
DC2    - Demonstration Class level 2
PPiD   - Pre-Primary in Dance
PiD     - Primary in Dance
G1      - Grade 1
G2      - Grade 2
G3      - Grade 3
G4      - Grade 4
G5      - Grade 5
G6      - Grade 6
G7      - Grade 7
G8      - Grade 8
IF        - Intermediate Foundation
INT     - Intermediate
ADV F - Advanced Foundation
ADV 1 - Advanced 1
ADV 2 - Advanced 2
R2C    - Classical Ballet Repertoire Level 2: Class
R2V1  - Classical Ballet Repertoire Level 2: Variation 1
R2V2  - Classical Ballet Repertoire Level 2: Variation 2
R3C    - Classical Ballet Repertoire Level 3: Class
R3V1  - Classical Ballet Repertoire Level 3: Variation 1
R3V2  - Classical Ballet Repertoire Level 3: Variation 2
R4C    - Classical Ballet Repertoire Level 4: Class
R4V1  - Classical Ballet Repertoire Level 4: Variation 1
R4V2  - Classical Ballet Repertoire Level 4: Variation 2
</t>
        </r>
      </text>
    </comment>
    <comment ref="F351" authorId="1" shapeId="0">
      <text>
        <r>
          <rPr>
            <b/>
            <sz val="8"/>
            <color indexed="62"/>
            <rFont val="Tahoma"/>
            <family val="2"/>
          </rPr>
          <t>Claire Marks:</t>
        </r>
        <r>
          <rPr>
            <sz val="8"/>
            <color indexed="62"/>
            <rFont val="Tahoma"/>
            <family val="2"/>
          </rPr>
          <t xml:space="preserve">
EX - PiD upto Solo Seal
DC - Dance to your own tune
CA - PPiD upto G5
PC - G6 upto G8
SPA - Solo Performance Award</t>
        </r>
      </text>
    </comment>
    <comment ref="H351" authorId="0" shapeId="0">
      <text>
        <r>
          <rPr>
            <sz val="12"/>
            <color indexed="18"/>
            <rFont val="Calibri"/>
            <family val="2"/>
          </rPr>
          <t>Please number the candidates 1 - 4 per set (or 1 - 8 for class awards and presentation classes, or 1 - 16 for demonstration classes).</t>
        </r>
        <r>
          <rPr>
            <sz val="12"/>
            <color indexed="18"/>
            <rFont val="Calibri"/>
            <family val="2"/>
          </rPr>
          <t xml:space="preserve">
</t>
        </r>
        <r>
          <rPr>
            <sz val="12"/>
            <color indexed="18"/>
            <rFont val="Calibri"/>
            <family val="2"/>
          </rPr>
          <t xml:space="preserve">
Colours may be worn in addition to the numbers for graded examination levels (e.g. PiD to G8)</t>
        </r>
      </text>
    </comment>
    <comment ref="I351" authorId="0" shapeId="0">
      <text>
        <r>
          <rPr>
            <sz val="12"/>
            <color indexed="18"/>
            <rFont val="Calibri"/>
            <family val="2"/>
          </rPr>
          <t>The candidate ID number allocated at the time of registration.</t>
        </r>
        <r>
          <rPr>
            <sz val="8"/>
            <color indexed="8"/>
            <rFont val="Tahoma"/>
            <family val="2"/>
          </rPr>
          <t xml:space="preserve">
</t>
        </r>
      </text>
    </comment>
    <comment ref="N351" authorId="1" shapeId="0">
      <text>
        <r>
          <rPr>
            <b/>
            <sz val="9"/>
            <color indexed="81"/>
            <rFont val="Tahoma"/>
            <family val="2"/>
          </rPr>
          <t>Claire Marks:</t>
        </r>
        <r>
          <rPr>
            <sz val="9"/>
            <color indexed="81"/>
            <rFont val="Tahoma"/>
            <family val="2"/>
          </rPr>
          <t xml:space="preserve">
Complete if applicable: Age exemption
</t>
        </r>
      </text>
    </comment>
    <comment ref="Q351" authorId="0" shapeId="0">
      <text>
        <r>
          <rPr>
            <sz val="12"/>
            <color indexed="18"/>
            <rFont val="Calibri"/>
            <family val="2"/>
          </rPr>
          <t>Select from the drop-down menu.</t>
        </r>
        <r>
          <rPr>
            <sz val="8"/>
            <color indexed="8"/>
            <rFont val="Tahoma"/>
            <family val="2"/>
          </rPr>
          <t xml:space="preserve">
</t>
        </r>
      </text>
    </comment>
    <comment ref="S351" authorId="0" shapeId="0">
      <text>
        <r>
          <rPr>
            <sz val="12"/>
            <color indexed="18"/>
            <rFont val="Calibri"/>
            <family val="2"/>
          </rPr>
          <t>Select 'Y' or 'N' from the drop-down list below to indicate if the candidate has a permanent / temporary disability or condition.</t>
        </r>
        <r>
          <rPr>
            <sz val="12"/>
            <color indexed="18"/>
            <rFont val="Calibri"/>
            <family val="2"/>
          </rPr>
          <t xml:space="preserve">
</t>
        </r>
        <r>
          <rPr>
            <sz val="12"/>
            <color indexed="18"/>
            <rFont val="Calibri"/>
            <family val="2"/>
          </rPr>
          <t xml:space="preserve">
If yes, please complete a reasonable adjustment form, available from www.rad.org.uk/achieve/exams</t>
        </r>
        <r>
          <rPr>
            <sz val="12"/>
            <color indexed="18"/>
            <rFont val="Calibri"/>
            <family val="2"/>
          </rPr>
          <t xml:space="preserve">
</t>
        </r>
        <r>
          <rPr>
            <sz val="12"/>
            <color indexed="18"/>
            <rFont val="Calibri"/>
            <family val="2"/>
          </rPr>
          <t xml:space="preserve">
Completed forms must be submitted by the closing date of entry.</t>
        </r>
      </text>
    </comment>
    <comment ref="U351" authorId="0" shapeId="0">
      <text>
        <r>
          <rPr>
            <sz val="11"/>
            <color indexed="18"/>
            <rFont val="Calibri"/>
            <family val="2"/>
          </rPr>
          <t>Note which teachers have taught which candidates.</t>
        </r>
        <r>
          <rPr>
            <sz val="8"/>
            <color indexed="8"/>
            <rFont val="Tahoma"/>
            <family val="2"/>
          </rPr>
          <t xml:space="preserve">
</t>
        </r>
      </text>
    </comment>
    <comment ref="B383" authorId="0" shapeId="0">
      <text>
        <r>
          <rPr>
            <sz val="12"/>
            <color indexed="18"/>
            <rFont val="Calibri"/>
            <family val="2"/>
          </rPr>
          <t>This will fill in automatically when you complete these details on the AEC1 form</t>
        </r>
        <r>
          <rPr>
            <sz val="12"/>
            <color indexed="18"/>
            <rFont val="Tahoma"/>
            <family val="2"/>
          </rPr>
          <t xml:space="preserve">
</t>
        </r>
        <r>
          <rPr>
            <sz val="8"/>
            <color indexed="8"/>
            <rFont val="Tahoma"/>
            <family val="2"/>
          </rPr>
          <t xml:space="preserve">
</t>
        </r>
      </text>
    </comment>
    <comment ref="B385" authorId="0" shapeId="0">
      <text>
        <r>
          <rPr>
            <sz val="12"/>
            <color indexed="18"/>
            <rFont val="Calibri"/>
            <family val="2"/>
          </rPr>
          <t>Please leave 'office use' columns blank.</t>
        </r>
        <r>
          <rPr>
            <sz val="8"/>
            <color indexed="8"/>
            <rFont val="Tahoma"/>
            <family val="2"/>
          </rPr>
          <t xml:space="preserve">
</t>
        </r>
      </text>
    </comment>
    <comment ref="D385" authorId="0" shapeId="0">
      <text>
        <r>
          <rPr>
            <sz val="12"/>
            <color indexed="18"/>
            <rFont val="Calibri"/>
            <family val="2"/>
          </rPr>
          <t xml:space="preserve">Select the relevant level from the drop-down menu as per the codes below:
DC1    - Demonstration Class level 1
DC2    - Demonstration Class level 2
PPiD   - Pre-Primary in Dance
PiD     - Primary in Dance
G1      - Grade 1
G2      - Grade 2
G3      - Grade 3
G4      - Grade 4
G5      - Grade 5
G6      - Grade 6
G7      - Grade 7
G8      - Grade 8
IF        - Intermediate Foundation
INT     - Intermediate
ADV F - Advanced Foundation
ADV 1 - Advanced 1
ADV 2 - Advanced 2
R2C    - Classical Ballet Repertoire Level 2: Class
R2V1  - Classical Ballet Repertoire Level 2: Variation 1
R2V2  - Classical Ballet Repertoire Level 2: Variation 2
R3C    - Classical Ballet Repertoire Level 3: Class
R3V1  - Classical Ballet Repertoire Level 3: Variation 1
R3V2  - Classical Ballet Repertoire Level 3: Variation 2
R4C    - Classical Ballet Repertoire Level 4: Class
R4V1  - Classical Ballet Repertoire Level 4: Variation 1
R4V2  - Classical Ballet Repertoire Level 4: Variation 2
</t>
        </r>
      </text>
    </comment>
    <comment ref="F385" authorId="1" shapeId="0">
      <text>
        <r>
          <rPr>
            <b/>
            <sz val="8"/>
            <color indexed="62"/>
            <rFont val="Tahoma"/>
            <family val="2"/>
          </rPr>
          <t>Claire Marks:</t>
        </r>
        <r>
          <rPr>
            <sz val="8"/>
            <color indexed="62"/>
            <rFont val="Tahoma"/>
            <family val="2"/>
          </rPr>
          <t xml:space="preserve">
EX - PiD upto Solo Seal
DC - Dance to your own tune
CA - PPiD upto G5
PC - G6 upto G8
SPA - Solo Performance Award</t>
        </r>
      </text>
    </comment>
    <comment ref="H385" authorId="0" shapeId="0">
      <text>
        <r>
          <rPr>
            <sz val="12"/>
            <color indexed="18"/>
            <rFont val="Calibri"/>
            <family val="2"/>
          </rPr>
          <t>Please number the candidates 1 - 4 per set (or 1 - 8 for class awards and presentation classes, or 1 - 16 for demonstration classes).</t>
        </r>
        <r>
          <rPr>
            <sz val="12"/>
            <color indexed="18"/>
            <rFont val="Calibri"/>
            <family val="2"/>
          </rPr>
          <t xml:space="preserve">
</t>
        </r>
        <r>
          <rPr>
            <sz val="12"/>
            <color indexed="18"/>
            <rFont val="Calibri"/>
            <family val="2"/>
          </rPr>
          <t xml:space="preserve">
Colours may be worn in addition to the numbers for graded examination levels (e.g. PiD to G8)</t>
        </r>
      </text>
    </comment>
    <comment ref="I385" authorId="0" shapeId="0">
      <text>
        <r>
          <rPr>
            <sz val="12"/>
            <color indexed="18"/>
            <rFont val="Calibri"/>
            <family val="2"/>
          </rPr>
          <t>The candidate ID number allocated at the time of registration.</t>
        </r>
        <r>
          <rPr>
            <sz val="8"/>
            <color indexed="8"/>
            <rFont val="Tahoma"/>
            <family val="2"/>
          </rPr>
          <t xml:space="preserve">
</t>
        </r>
      </text>
    </comment>
    <comment ref="N385" authorId="1" shapeId="0">
      <text>
        <r>
          <rPr>
            <b/>
            <sz val="9"/>
            <color indexed="81"/>
            <rFont val="Tahoma"/>
            <family val="2"/>
          </rPr>
          <t>Claire Marks:</t>
        </r>
        <r>
          <rPr>
            <sz val="9"/>
            <color indexed="81"/>
            <rFont val="Tahoma"/>
            <family val="2"/>
          </rPr>
          <t xml:space="preserve">
Complete if applicable: Age exemption
</t>
        </r>
      </text>
    </comment>
    <comment ref="Q385" authorId="0" shapeId="0">
      <text>
        <r>
          <rPr>
            <sz val="12"/>
            <color indexed="18"/>
            <rFont val="Calibri"/>
            <family val="2"/>
          </rPr>
          <t>Select from the drop-down menu.</t>
        </r>
        <r>
          <rPr>
            <sz val="8"/>
            <color indexed="8"/>
            <rFont val="Tahoma"/>
            <family val="2"/>
          </rPr>
          <t xml:space="preserve">
</t>
        </r>
      </text>
    </comment>
    <comment ref="S385" authorId="0" shapeId="0">
      <text>
        <r>
          <rPr>
            <sz val="12"/>
            <color indexed="18"/>
            <rFont val="Calibri"/>
            <family val="2"/>
          </rPr>
          <t>Select 'Y' or 'N' from the drop-down list below to indicate if the candidate has a permanent / temporary disability or condition.</t>
        </r>
        <r>
          <rPr>
            <sz val="12"/>
            <color indexed="18"/>
            <rFont val="Calibri"/>
            <family val="2"/>
          </rPr>
          <t xml:space="preserve">
</t>
        </r>
        <r>
          <rPr>
            <sz val="12"/>
            <color indexed="18"/>
            <rFont val="Calibri"/>
            <family val="2"/>
          </rPr>
          <t xml:space="preserve">
If yes, please complete a reasonable adjustment form, available from www.rad.org.uk/achieve/exams</t>
        </r>
        <r>
          <rPr>
            <sz val="12"/>
            <color indexed="18"/>
            <rFont val="Calibri"/>
            <family val="2"/>
          </rPr>
          <t xml:space="preserve">
</t>
        </r>
        <r>
          <rPr>
            <sz val="12"/>
            <color indexed="18"/>
            <rFont val="Calibri"/>
            <family val="2"/>
          </rPr>
          <t xml:space="preserve">
Completed forms must be submitted by the closing date of entry.</t>
        </r>
      </text>
    </comment>
    <comment ref="U385" authorId="0" shapeId="0">
      <text>
        <r>
          <rPr>
            <sz val="11"/>
            <color indexed="18"/>
            <rFont val="Calibri"/>
            <family val="2"/>
          </rPr>
          <t>Note which teachers have taught which candidates.</t>
        </r>
        <r>
          <rPr>
            <sz val="8"/>
            <color indexed="8"/>
            <rFont val="Tahoma"/>
            <family val="2"/>
          </rPr>
          <t xml:space="preserve">
</t>
        </r>
      </text>
    </comment>
    <comment ref="B417" authorId="0" shapeId="0">
      <text>
        <r>
          <rPr>
            <sz val="12"/>
            <color indexed="18"/>
            <rFont val="Calibri"/>
            <family val="2"/>
          </rPr>
          <t>This will fill in automatically when you complete these details on the AEC1 form</t>
        </r>
        <r>
          <rPr>
            <sz val="12"/>
            <color indexed="18"/>
            <rFont val="Tahoma"/>
            <family val="2"/>
          </rPr>
          <t xml:space="preserve">
</t>
        </r>
        <r>
          <rPr>
            <sz val="8"/>
            <color indexed="8"/>
            <rFont val="Tahoma"/>
            <family val="2"/>
          </rPr>
          <t xml:space="preserve">
</t>
        </r>
      </text>
    </comment>
    <comment ref="B419" authorId="0" shapeId="0">
      <text>
        <r>
          <rPr>
            <sz val="12"/>
            <color indexed="18"/>
            <rFont val="Calibri"/>
            <family val="2"/>
          </rPr>
          <t>Please leave 'office use' columns blank.</t>
        </r>
        <r>
          <rPr>
            <sz val="8"/>
            <color indexed="8"/>
            <rFont val="Tahoma"/>
            <family val="2"/>
          </rPr>
          <t xml:space="preserve">
</t>
        </r>
      </text>
    </comment>
    <comment ref="D419" authorId="0" shapeId="0">
      <text>
        <r>
          <rPr>
            <sz val="12"/>
            <color indexed="18"/>
            <rFont val="Calibri"/>
            <family val="2"/>
          </rPr>
          <t xml:space="preserve">Select the relevant level from the drop-down menu as per the codes below:
DC1    - Demonstration Class level 1
DC2    - Demonstration Class level 2
PPiD   - Pre-Primary in Dance
PiD     - Primary in Dance
G1      - Grade 1
G2      - Grade 2
G3      - Grade 3
G4      - Grade 4
G5      - Grade 5
G6      - Grade 6
G7      - Grade 7
G8      - Grade 8
IF        - Intermediate Foundation
INT     - Intermediate
ADV F - Advanced Foundation
ADV 1 - Advanced 1
ADV 2 - Advanced 2
R2C    - Classical Ballet Repertoire Level 2: Class
R2V1  - Classical Ballet Repertoire Level 2: Variation 1
R2V2  - Classical Ballet Repertoire Level 2: Variation 2
R3C    - Classical Ballet Repertoire Level 3: Class
R3V1  - Classical Ballet Repertoire Level 3: Variation 1
R3V2  - Classical Ballet Repertoire Level 3: Variation 2
R4C    - Classical Ballet Repertoire Level 4: Class
R4V1  - Classical Ballet Repertoire Level 4: Variation 1
R4V2  - Classical Ballet Repertoire Level 4: Variation 2
</t>
        </r>
      </text>
    </comment>
    <comment ref="F419" authorId="1" shapeId="0">
      <text>
        <r>
          <rPr>
            <b/>
            <sz val="8"/>
            <color indexed="62"/>
            <rFont val="Tahoma"/>
            <family val="2"/>
          </rPr>
          <t>Claire Marks:</t>
        </r>
        <r>
          <rPr>
            <sz val="8"/>
            <color indexed="62"/>
            <rFont val="Tahoma"/>
            <family val="2"/>
          </rPr>
          <t xml:space="preserve">
EX - PiD upto Solo Seal
DC - Dance to your own tune
CA - PPiD upto G5
PC - G6 upto G8
SPA - Solo Performance Award</t>
        </r>
      </text>
    </comment>
    <comment ref="H419" authorId="0" shapeId="0">
      <text>
        <r>
          <rPr>
            <sz val="12"/>
            <color indexed="18"/>
            <rFont val="Calibri"/>
            <family val="2"/>
          </rPr>
          <t>Please number the candidates 1 - 4 per set (or 1 - 8 for class awards and presentation classes, or 1 - 16 for demonstration classes).</t>
        </r>
        <r>
          <rPr>
            <sz val="12"/>
            <color indexed="18"/>
            <rFont val="Calibri"/>
            <family val="2"/>
          </rPr>
          <t xml:space="preserve">
</t>
        </r>
        <r>
          <rPr>
            <sz val="12"/>
            <color indexed="18"/>
            <rFont val="Calibri"/>
            <family val="2"/>
          </rPr>
          <t xml:space="preserve">
Colours may be worn in addition to the numbers for graded examination levels (e.g. PiD to G8)</t>
        </r>
      </text>
    </comment>
    <comment ref="I419" authorId="0" shapeId="0">
      <text>
        <r>
          <rPr>
            <sz val="12"/>
            <color indexed="18"/>
            <rFont val="Calibri"/>
            <family val="2"/>
          </rPr>
          <t>The candidate ID number allocated at the time of registration.</t>
        </r>
        <r>
          <rPr>
            <sz val="8"/>
            <color indexed="8"/>
            <rFont val="Tahoma"/>
            <family val="2"/>
          </rPr>
          <t xml:space="preserve">
</t>
        </r>
      </text>
    </comment>
    <comment ref="N419" authorId="1" shapeId="0">
      <text>
        <r>
          <rPr>
            <b/>
            <sz val="9"/>
            <color indexed="81"/>
            <rFont val="Tahoma"/>
            <family val="2"/>
          </rPr>
          <t>Claire Marks:</t>
        </r>
        <r>
          <rPr>
            <sz val="9"/>
            <color indexed="81"/>
            <rFont val="Tahoma"/>
            <family val="2"/>
          </rPr>
          <t xml:space="preserve">
Complete if applicable: Age exemption
</t>
        </r>
      </text>
    </comment>
    <comment ref="Q419" authorId="0" shapeId="0">
      <text>
        <r>
          <rPr>
            <sz val="12"/>
            <color indexed="18"/>
            <rFont val="Calibri"/>
            <family val="2"/>
          </rPr>
          <t>Select from the drop-down menu.</t>
        </r>
        <r>
          <rPr>
            <sz val="8"/>
            <color indexed="8"/>
            <rFont val="Tahoma"/>
            <family val="2"/>
          </rPr>
          <t xml:space="preserve">
</t>
        </r>
      </text>
    </comment>
    <comment ref="S419" authorId="0" shapeId="0">
      <text>
        <r>
          <rPr>
            <sz val="12"/>
            <color indexed="18"/>
            <rFont val="Calibri"/>
            <family val="2"/>
          </rPr>
          <t>Select 'Y' or 'N' from the drop-down list below to indicate if the candidate has a permanent / temporary disability or condition.</t>
        </r>
        <r>
          <rPr>
            <sz val="12"/>
            <color indexed="18"/>
            <rFont val="Calibri"/>
            <family val="2"/>
          </rPr>
          <t xml:space="preserve">
</t>
        </r>
        <r>
          <rPr>
            <sz val="12"/>
            <color indexed="18"/>
            <rFont val="Calibri"/>
            <family val="2"/>
          </rPr>
          <t xml:space="preserve">
If yes, please complete a reasonable adjustment form, available from www.rad.org.uk/achieve/exams</t>
        </r>
        <r>
          <rPr>
            <sz val="12"/>
            <color indexed="18"/>
            <rFont val="Calibri"/>
            <family val="2"/>
          </rPr>
          <t xml:space="preserve">
</t>
        </r>
        <r>
          <rPr>
            <sz val="12"/>
            <color indexed="18"/>
            <rFont val="Calibri"/>
            <family val="2"/>
          </rPr>
          <t xml:space="preserve">
Completed forms must be submitted by the closing date of entry.</t>
        </r>
      </text>
    </comment>
    <comment ref="U419" authorId="0" shapeId="0">
      <text>
        <r>
          <rPr>
            <sz val="11"/>
            <color indexed="18"/>
            <rFont val="Calibri"/>
            <family val="2"/>
          </rPr>
          <t>Note which teachers have taught which candidates.</t>
        </r>
        <r>
          <rPr>
            <sz val="8"/>
            <color indexed="8"/>
            <rFont val="Tahoma"/>
            <family val="2"/>
          </rPr>
          <t xml:space="preserve">
</t>
        </r>
      </text>
    </comment>
    <comment ref="B451" authorId="0" shapeId="0">
      <text>
        <r>
          <rPr>
            <sz val="12"/>
            <color indexed="18"/>
            <rFont val="Calibri"/>
            <family val="2"/>
          </rPr>
          <t>This will fill in automatically when you complete these details on the AEC1 form</t>
        </r>
        <r>
          <rPr>
            <sz val="12"/>
            <color indexed="18"/>
            <rFont val="Tahoma"/>
            <family val="2"/>
          </rPr>
          <t xml:space="preserve">
</t>
        </r>
        <r>
          <rPr>
            <sz val="8"/>
            <color indexed="8"/>
            <rFont val="Tahoma"/>
            <family val="2"/>
          </rPr>
          <t xml:space="preserve">
</t>
        </r>
      </text>
    </comment>
    <comment ref="B453" authorId="0" shapeId="0">
      <text>
        <r>
          <rPr>
            <sz val="12"/>
            <color indexed="18"/>
            <rFont val="Calibri"/>
            <family val="2"/>
          </rPr>
          <t>Please leave 'office use' columns blank.</t>
        </r>
        <r>
          <rPr>
            <sz val="8"/>
            <color indexed="8"/>
            <rFont val="Tahoma"/>
            <family val="2"/>
          </rPr>
          <t xml:space="preserve">
</t>
        </r>
      </text>
    </comment>
    <comment ref="D453" authorId="0" shapeId="0">
      <text>
        <r>
          <rPr>
            <sz val="12"/>
            <color indexed="18"/>
            <rFont val="Calibri"/>
            <family val="2"/>
          </rPr>
          <t xml:space="preserve">Select the relevant level from the drop-down menu as per the codes below:
DC1    - Demonstration Class level 1
DC2    - Demonstration Class level 2
PPiD   - Pre-Primary in Dance
PiD     - Primary in Dance
G1      - Grade 1
G2      - Grade 2
G3      - Grade 3
G4      - Grade 4
G5      - Grade 5
G6      - Grade 6
G7      - Grade 7
G8      - Grade 8
IF        - Intermediate Foundation
INT     - Intermediate
ADV F - Advanced Foundation
ADV 1 - Advanced 1
ADV 2 - Advanced 2
R2C    - Classical Ballet Repertoire Level 2: Class
R2V1  - Classical Ballet Repertoire Level 2: Variation 1
R2V2  - Classical Ballet Repertoire Level 2: Variation 2
R3C    - Classical Ballet Repertoire Level 3: Class
R3V1  - Classical Ballet Repertoire Level 3: Variation 1
R3V2  - Classical Ballet Repertoire Level 3: Variation 2
R4C    - Classical Ballet Repertoire Level 4: Class
R4V1  - Classical Ballet Repertoire Level 4: Variation 1
R4V2  - Classical Ballet Repertoire Level 4: Variation 2
</t>
        </r>
      </text>
    </comment>
    <comment ref="F453" authorId="1" shapeId="0">
      <text>
        <r>
          <rPr>
            <b/>
            <sz val="8"/>
            <color indexed="62"/>
            <rFont val="Tahoma"/>
            <family val="2"/>
          </rPr>
          <t>Claire Marks:</t>
        </r>
        <r>
          <rPr>
            <sz val="8"/>
            <color indexed="62"/>
            <rFont val="Tahoma"/>
            <family val="2"/>
          </rPr>
          <t xml:space="preserve">
EX - PiD upto Solo Seal
DC - Dance to your own tune
CA - PPiD upto G5
PC - G6 upto G8
SPA - Solo Performance Award</t>
        </r>
      </text>
    </comment>
    <comment ref="H453" authorId="0" shapeId="0">
      <text>
        <r>
          <rPr>
            <sz val="12"/>
            <color indexed="18"/>
            <rFont val="Calibri"/>
            <family val="2"/>
          </rPr>
          <t>Please number the candidates 1 - 4 per set (or 1 - 8 for class awards and presentation classes, or 1 - 16 for demonstration classes).</t>
        </r>
        <r>
          <rPr>
            <sz val="12"/>
            <color indexed="18"/>
            <rFont val="Calibri"/>
            <family val="2"/>
          </rPr>
          <t xml:space="preserve">
</t>
        </r>
        <r>
          <rPr>
            <sz val="12"/>
            <color indexed="18"/>
            <rFont val="Calibri"/>
            <family val="2"/>
          </rPr>
          <t xml:space="preserve">
Colours may be worn in addition to the numbers for graded examination levels (e.g. PiD to G8)</t>
        </r>
      </text>
    </comment>
    <comment ref="I453" authorId="0" shapeId="0">
      <text>
        <r>
          <rPr>
            <sz val="12"/>
            <color indexed="18"/>
            <rFont val="Calibri"/>
            <family val="2"/>
          </rPr>
          <t>The candidate ID number allocated at the time of registration.</t>
        </r>
        <r>
          <rPr>
            <sz val="8"/>
            <color indexed="8"/>
            <rFont val="Tahoma"/>
            <family val="2"/>
          </rPr>
          <t xml:space="preserve">
</t>
        </r>
      </text>
    </comment>
    <comment ref="N453" authorId="1" shapeId="0">
      <text>
        <r>
          <rPr>
            <b/>
            <sz val="9"/>
            <color indexed="81"/>
            <rFont val="Tahoma"/>
            <family val="2"/>
          </rPr>
          <t>Claire Marks:</t>
        </r>
        <r>
          <rPr>
            <sz val="9"/>
            <color indexed="81"/>
            <rFont val="Tahoma"/>
            <family val="2"/>
          </rPr>
          <t xml:space="preserve">
Complete if applicable: Age exemption
</t>
        </r>
      </text>
    </comment>
    <comment ref="Q453" authorId="0" shapeId="0">
      <text>
        <r>
          <rPr>
            <sz val="12"/>
            <color indexed="18"/>
            <rFont val="Calibri"/>
            <family val="2"/>
          </rPr>
          <t>Select from the drop-down menu.</t>
        </r>
        <r>
          <rPr>
            <sz val="8"/>
            <color indexed="8"/>
            <rFont val="Tahoma"/>
            <family val="2"/>
          </rPr>
          <t xml:space="preserve">
</t>
        </r>
      </text>
    </comment>
    <comment ref="S453" authorId="0" shapeId="0">
      <text>
        <r>
          <rPr>
            <sz val="12"/>
            <color indexed="18"/>
            <rFont val="Calibri"/>
            <family val="2"/>
          </rPr>
          <t>Select 'Y' or 'N' from the drop-down list below to indicate if the candidate has a permanent / temporary disability or condition.</t>
        </r>
        <r>
          <rPr>
            <sz val="12"/>
            <color indexed="18"/>
            <rFont val="Calibri"/>
            <family val="2"/>
          </rPr>
          <t xml:space="preserve">
</t>
        </r>
        <r>
          <rPr>
            <sz val="12"/>
            <color indexed="18"/>
            <rFont val="Calibri"/>
            <family val="2"/>
          </rPr>
          <t xml:space="preserve">
If yes, please complete a reasonable adjustment form, available from www.rad.org.uk/achieve/exams</t>
        </r>
        <r>
          <rPr>
            <sz val="12"/>
            <color indexed="18"/>
            <rFont val="Calibri"/>
            <family val="2"/>
          </rPr>
          <t xml:space="preserve">
</t>
        </r>
        <r>
          <rPr>
            <sz val="12"/>
            <color indexed="18"/>
            <rFont val="Calibri"/>
            <family val="2"/>
          </rPr>
          <t xml:space="preserve">
Completed forms must be submitted by the closing date of entry.</t>
        </r>
      </text>
    </comment>
    <comment ref="U453" authorId="0" shapeId="0">
      <text>
        <r>
          <rPr>
            <sz val="11"/>
            <color indexed="18"/>
            <rFont val="Calibri"/>
            <family val="2"/>
          </rPr>
          <t>Note which teachers have taught which candidates.</t>
        </r>
        <r>
          <rPr>
            <sz val="8"/>
            <color indexed="8"/>
            <rFont val="Tahoma"/>
            <family val="2"/>
          </rPr>
          <t xml:space="preserve">
</t>
        </r>
      </text>
    </comment>
    <comment ref="B485" authorId="0" shapeId="0">
      <text>
        <r>
          <rPr>
            <sz val="12"/>
            <color indexed="18"/>
            <rFont val="Calibri"/>
            <family val="2"/>
          </rPr>
          <t>This will fill in automatically when you complete these details on the AEC1 form</t>
        </r>
        <r>
          <rPr>
            <sz val="12"/>
            <color indexed="18"/>
            <rFont val="Tahoma"/>
            <family val="2"/>
          </rPr>
          <t xml:space="preserve">
</t>
        </r>
        <r>
          <rPr>
            <sz val="8"/>
            <color indexed="8"/>
            <rFont val="Tahoma"/>
            <family val="2"/>
          </rPr>
          <t xml:space="preserve">
</t>
        </r>
      </text>
    </comment>
    <comment ref="B487" authorId="0" shapeId="0">
      <text>
        <r>
          <rPr>
            <sz val="12"/>
            <color indexed="18"/>
            <rFont val="Calibri"/>
            <family val="2"/>
          </rPr>
          <t>Please leave 'office use' columns blank.</t>
        </r>
        <r>
          <rPr>
            <sz val="8"/>
            <color indexed="8"/>
            <rFont val="Tahoma"/>
            <family val="2"/>
          </rPr>
          <t xml:space="preserve">
</t>
        </r>
      </text>
    </comment>
    <comment ref="D487" authorId="0" shapeId="0">
      <text>
        <r>
          <rPr>
            <sz val="12"/>
            <color indexed="18"/>
            <rFont val="Calibri"/>
            <family val="2"/>
          </rPr>
          <t xml:space="preserve">Select the relevant level from the drop-down menu as per the codes below:
DC1    - Demonstration Class level 1
DC2    - Demonstration Class level 2
PPiD   - Pre-Primary in Dance
PiD     - Primary in Dance
G1      - Grade 1
G2      - Grade 2
G3      - Grade 3
G4      - Grade 4
G5      - Grade 5
G6      - Grade 6
G7      - Grade 7
G8      - Grade 8
IF        - Intermediate Foundation
INT     - Intermediate
ADV F - Advanced Foundation
ADV 1 - Advanced 1
ADV 2 - Advanced 2
R2C    - Classical Ballet Repertoire Level 2: Class
R2V1  - Classical Ballet Repertoire Level 2: Variation 1
R2V2  - Classical Ballet Repertoire Level 2: Variation 2
R3C    - Classical Ballet Repertoire Level 3: Class
R3V1  - Classical Ballet Repertoire Level 3: Variation 1
R3V2  - Classical Ballet Repertoire Level 3: Variation 2
R4C    - Classical Ballet Repertoire Level 4: Class
R4V1  - Classical Ballet Repertoire Level 4: Variation 1
R4V2  - Classical Ballet Repertoire Level 4: Variation 2
</t>
        </r>
      </text>
    </comment>
    <comment ref="F487" authorId="1" shapeId="0">
      <text>
        <r>
          <rPr>
            <b/>
            <sz val="8"/>
            <color indexed="62"/>
            <rFont val="Tahoma"/>
            <family val="2"/>
          </rPr>
          <t>Claire Marks:</t>
        </r>
        <r>
          <rPr>
            <sz val="8"/>
            <color indexed="62"/>
            <rFont val="Tahoma"/>
            <family val="2"/>
          </rPr>
          <t xml:space="preserve">
EX - PiD upto Solo Seal
DC - Dance to your own tune
CA - PPiD upto G5
PC - G6 upto G8
SPA - Solo Performance Award</t>
        </r>
      </text>
    </comment>
    <comment ref="H487" authorId="0" shapeId="0">
      <text>
        <r>
          <rPr>
            <sz val="12"/>
            <color indexed="18"/>
            <rFont val="Calibri"/>
            <family val="2"/>
          </rPr>
          <t>Please number the candidates 1 - 4 per set (or 1 - 8 for class awards and presentation classes, or 1 - 16 for demonstration classes).</t>
        </r>
        <r>
          <rPr>
            <sz val="12"/>
            <color indexed="18"/>
            <rFont val="Calibri"/>
            <family val="2"/>
          </rPr>
          <t xml:space="preserve">
</t>
        </r>
        <r>
          <rPr>
            <sz val="12"/>
            <color indexed="18"/>
            <rFont val="Calibri"/>
            <family val="2"/>
          </rPr>
          <t xml:space="preserve">
Colours may be worn in addition to the numbers for graded examination levels (e.g. PiD to G8)</t>
        </r>
      </text>
    </comment>
    <comment ref="I487" authorId="0" shapeId="0">
      <text>
        <r>
          <rPr>
            <sz val="12"/>
            <color indexed="18"/>
            <rFont val="Calibri"/>
            <family val="2"/>
          </rPr>
          <t>The candidate ID number allocated at the time of registration.</t>
        </r>
        <r>
          <rPr>
            <sz val="8"/>
            <color indexed="8"/>
            <rFont val="Tahoma"/>
            <family val="2"/>
          </rPr>
          <t xml:space="preserve">
</t>
        </r>
      </text>
    </comment>
    <comment ref="N487" authorId="1" shapeId="0">
      <text>
        <r>
          <rPr>
            <b/>
            <sz val="9"/>
            <color indexed="81"/>
            <rFont val="Tahoma"/>
            <family val="2"/>
          </rPr>
          <t>Claire Marks:</t>
        </r>
        <r>
          <rPr>
            <sz val="9"/>
            <color indexed="81"/>
            <rFont val="Tahoma"/>
            <family val="2"/>
          </rPr>
          <t xml:space="preserve">
Complete if applicable: Age exemption
</t>
        </r>
      </text>
    </comment>
    <comment ref="Q487" authorId="0" shapeId="0">
      <text>
        <r>
          <rPr>
            <sz val="12"/>
            <color indexed="18"/>
            <rFont val="Calibri"/>
            <family val="2"/>
          </rPr>
          <t>Select from the drop-down menu.</t>
        </r>
        <r>
          <rPr>
            <sz val="8"/>
            <color indexed="8"/>
            <rFont val="Tahoma"/>
            <family val="2"/>
          </rPr>
          <t xml:space="preserve">
</t>
        </r>
      </text>
    </comment>
    <comment ref="S487" authorId="0" shapeId="0">
      <text>
        <r>
          <rPr>
            <sz val="12"/>
            <color indexed="18"/>
            <rFont val="Calibri"/>
            <family val="2"/>
          </rPr>
          <t>Select 'Y' or 'N' from the drop-down list below to indicate if the candidate has a permanent / temporary disability or condition.</t>
        </r>
        <r>
          <rPr>
            <sz val="12"/>
            <color indexed="18"/>
            <rFont val="Calibri"/>
            <family val="2"/>
          </rPr>
          <t xml:space="preserve">
</t>
        </r>
        <r>
          <rPr>
            <sz val="12"/>
            <color indexed="18"/>
            <rFont val="Calibri"/>
            <family val="2"/>
          </rPr>
          <t xml:space="preserve">
If yes, please complete a reasonable adjustment form, available from www.rad.org.uk/achieve/exams</t>
        </r>
        <r>
          <rPr>
            <sz val="12"/>
            <color indexed="18"/>
            <rFont val="Calibri"/>
            <family val="2"/>
          </rPr>
          <t xml:space="preserve">
</t>
        </r>
        <r>
          <rPr>
            <sz val="12"/>
            <color indexed="18"/>
            <rFont val="Calibri"/>
            <family val="2"/>
          </rPr>
          <t xml:space="preserve">
Completed forms must be submitted by the closing date of entry.</t>
        </r>
      </text>
    </comment>
    <comment ref="U487" authorId="0" shapeId="0">
      <text>
        <r>
          <rPr>
            <sz val="11"/>
            <color indexed="18"/>
            <rFont val="Calibri"/>
            <family val="2"/>
          </rPr>
          <t>Note which teachers have taught which candidates.</t>
        </r>
        <r>
          <rPr>
            <sz val="8"/>
            <color indexed="8"/>
            <rFont val="Tahoma"/>
            <family val="2"/>
          </rPr>
          <t xml:space="preserve">
</t>
        </r>
      </text>
    </comment>
  </commentList>
</comments>
</file>

<file path=xl/comments4.xml><?xml version="1.0" encoding="utf-8"?>
<comments xmlns="http://schemas.openxmlformats.org/spreadsheetml/2006/main">
  <authors>
    <author>gcox</author>
    <author>abigail mcbirnie</author>
    <author>mrichardson</author>
  </authors>
  <commentList>
    <comment ref="AO7" authorId="0" shapeId="0">
      <text>
        <r>
          <rPr>
            <sz val="12"/>
            <color indexed="12"/>
            <rFont val="Calibri"/>
            <family val="2"/>
          </rPr>
          <t>Office Use Only</t>
        </r>
      </text>
    </comment>
    <comment ref="E12" authorId="1" shapeId="0">
      <text>
        <r>
          <rPr>
            <sz val="12"/>
            <color indexed="18"/>
            <rFont val="Calibri"/>
            <family val="2"/>
          </rPr>
          <t xml:space="preserve">List dates on which it is not possible to hold exams. </t>
        </r>
        <r>
          <rPr>
            <sz val="12"/>
            <color indexed="18"/>
            <rFont val="Calibri"/>
            <family val="2"/>
          </rPr>
          <t xml:space="preserve">
</t>
        </r>
        <r>
          <rPr>
            <sz val="12"/>
            <color indexed="18"/>
            <rFont val="Calibri"/>
            <family val="2"/>
          </rPr>
          <t xml:space="preserve">
Please keep impossible dates to a minimum as</t>
        </r>
        <r>
          <rPr>
            <b/>
            <sz val="12"/>
            <color indexed="18"/>
            <rFont val="Calibri"/>
            <family val="2"/>
          </rPr>
          <t xml:space="preserve"> the Academy cannot guarantee that preferences will be met.</t>
        </r>
      </text>
    </comment>
    <comment ref="E17" authorId="2" shapeId="0">
      <text>
        <r>
          <rPr>
            <sz val="12"/>
            <color indexed="18"/>
            <rFont val="Calibri"/>
            <family val="2"/>
          </rPr>
          <t>This section relates to the school entering the candidates for their examinations, presentation classes, class awards, solo performance awards and/or demonstration classes.</t>
        </r>
        <r>
          <rPr>
            <sz val="12"/>
            <color indexed="8"/>
            <rFont val="Calibri"/>
            <family val="2"/>
          </rPr>
          <t xml:space="preserve">
</t>
        </r>
      </text>
    </comment>
    <comment ref="AD19" authorId="2" shapeId="0">
      <text>
        <r>
          <rPr>
            <sz val="12"/>
            <color indexed="18"/>
            <rFont val="Calibri"/>
            <family val="2"/>
          </rPr>
          <t>Add the number of candidates entered for Exams at each level.</t>
        </r>
      </text>
    </comment>
    <comment ref="AF19" authorId="2" shapeId="0">
      <text>
        <r>
          <rPr>
            <sz val="12"/>
            <color indexed="18"/>
            <rFont val="Calibri"/>
            <family val="2"/>
          </rPr>
          <t>Fees will be calculated automatically.</t>
        </r>
        <r>
          <rPr>
            <sz val="12"/>
            <color indexed="18"/>
            <rFont val="Calibri"/>
            <family val="2"/>
          </rPr>
          <t xml:space="preserve">
</t>
        </r>
        <r>
          <rPr>
            <sz val="12"/>
            <color indexed="18"/>
            <rFont val="Calibri"/>
            <family val="2"/>
          </rPr>
          <t xml:space="preserve">
The fees for all exams, presentation classes, class awards, solo performance awards and/or demonstration classes are published on www.rad.org.uk </t>
        </r>
      </text>
    </comment>
    <comment ref="E21" authorId="2" shapeId="0">
      <text>
        <r>
          <rPr>
            <sz val="12"/>
            <color indexed="18"/>
            <rFont val="Calibri"/>
            <family val="2"/>
          </rPr>
          <t>This section lists the location where the exam day will take place.</t>
        </r>
        <r>
          <rPr>
            <sz val="12"/>
            <color indexed="18"/>
            <rFont val="Calibri"/>
            <family val="2"/>
          </rPr>
          <t xml:space="preserve">
</t>
        </r>
        <r>
          <rPr>
            <sz val="12"/>
            <color indexed="18"/>
            <rFont val="Calibri"/>
            <family val="2"/>
          </rPr>
          <t xml:space="preserve">
This may differ from the school information in Part A.</t>
        </r>
        <r>
          <rPr>
            <sz val="10"/>
            <color indexed="18"/>
            <rFont val="Tahoma"/>
            <family val="2"/>
          </rPr>
          <t xml:space="preserve">
</t>
        </r>
      </text>
    </comment>
    <comment ref="E31" authorId="1" shapeId="0">
      <text>
        <r>
          <rPr>
            <sz val="12"/>
            <color indexed="18"/>
            <rFont val="Calibri"/>
            <family val="2"/>
          </rPr>
          <t xml:space="preserve">The examiner should be able to reach the teacher or exam contact in case of emergencies on the exam day. </t>
        </r>
        <r>
          <rPr>
            <sz val="12"/>
            <color indexed="18"/>
            <rFont val="Calibri"/>
            <family val="2"/>
          </rPr>
          <t xml:space="preserve">
</t>
        </r>
        <r>
          <rPr>
            <sz val="12"/>
            <color indexed="18"/>
            <rFont val="Calibri"/>
            <family val="2"/>
          </rPr>
          <t xml:space="preserve">
A mobile number may be best.</t>
        </r>
        <r>
          <rPr>
            <sz val="8"/>
            <color indexed="8"/>
            <rFont val="Tahoma"/>
            <family val="2"/>
          </rPr>
          <t xml:space="preserve">
</t>
        </r>
      </text>
    </comment>
    <comment ref="E32" authorId="2" shapeId="0">
      <text>
        <r>
          <rPr>
            <sz val="12"/>
            <color indexed="18"/>
            <rFont val="Calibri"/>
            <family val="2"/>
          </rPr>
          <t>This section is for registered teachers who have taught the candidates.</t>
        </r>
        <r>
          <rPr>
            <sz val="12"/>
            <color indexed="18"/>
            <rFont val="Calibri"/>
            <family val="2"/>
          </rPr>
          <t xml:space="preserve">
</t>
        </r>
        <r>
          <rPr>
            <sz val="12"/>
            <color indexed="18"/>
            <rFont val="Calibri"/>
            <family val="2"/>
          </rPr>
          <t xml:space="preserve">
Provide the membership ID, given name and family name of each teacher registered with the RAD.</t>
        </r>
      </text>
    </comment>
    <comment ref="E40" authorId="0" shapeId="0">
      <text>
        <r>
          <rPr>
            <sz val="12"/>
            <color indexed="18"/>
            <rFont val="Calibri"/>
            <family val="2"/>
          </rPr>
          <t xml:space="preserve">This section should be completed by the individual responsible for the exam entry (the Applicant).  </t>
        </r>
        <r>
          <rPr>
            <sz val="12"/>
            <color indexed="18"/>
            <rFont val="Calibri"/>
            <family val="2"/>
          </rPr>
          <t xml:space="preserve">
All correspondence relating to the exams, (including dispatch of results and certificates), will be directed to the individual and address stated here.</t>
        </r>
      </text>
    </comment>
    <comment ref="X40" authorId="2" shapeId="0">
      <text>
        <r>
          <rPr>
            <sz val="12"/>
            <color indexed="18"/>
            <rFont val="Calibri"/>
            <family val="2"/>
          </rPr>
          <t>In this section please account for any other services required (as advised by your Administrator e.g. additional fees for Special Examinations, admin surcharges etc.).</t>
        </r>
        <r>
          <rPr>
            <sz val="12"/>
            <color indexed="18"/>
            <rFont val="Calibri"/>
            <family val="2"/>
          </rPr>
          <t xml:space="preserve">
</t>
        </r>
        <r>
          <rPr>
            <sz val="12"/>
            <color indexed="18"/>
            <rFont val="Calibri"/>
            <family val="2"/>
          </rPr>
          <t xml:space="preserve">
Please provide a brief description of the Additional fees. This form will automatically restrict the length of text that can be entered.</t>
        </r>
        <r>
          <rPr>
            <sz val="12"/>
            <color indexed="18"/>
            <rFont val="Tahoma"/>
            <family val="2"/>
          </rPr>
          <t xml:space="preserve">
</t>
        </r>
        <r>
          <rPr>
            <sz val="12"/>
            <color indexed="18"/>
            <rFont val="Tahoma"/>
            <family val="2"/>
          </rPr>
          <t xml:space="preserve">
</t>
        </r>
      </text>
    </comment>
    <comment ref="X44" authorId="0" shapeId="0">
      <text>
        <r>
          <rPr>
            <sz val="12"/>
            <color indexed="18"/>
            <rFont val="Calibri"/>
            <family val="2"/>
          </rPr>
          <t xml:space="preserve">Please note, not all payment methods may be available in all countries - please contact your Administrator for clarification if required. </t>
        </r>
      </text>
    </comment>
  </commentList>
</comments>
</file>

<file path=xl/sharedStrings.xml><?xml version="1.0" encoding="utf-8"?>
<sst xmlns="http://schemas.openxmlformats.org/spreadsheetml/2006/main" count="2194" uniqueCount="586">
  <si>
    <t>Data Protection</t>
  </si>
  <si>
    <t xml:space="preserve">The RAD complies with the requirements of the UK Data Protection Act 1998 (DP Act). 
The RAD privacy statement is available at: http://www.rad.org.uk/cookies-and-privacy 
The full RAD Data Protection Policy and Procedures are available at: http://www.rad.org.uk/about/about-the-rad/rules-regulations-and-policies. 
In accordance with its obligations as a recognised awarding organisation, the RAD maintains a database of all candidates who take RAD examinations, including a record of results, which is kept throughout their examination history. This information is confidential to the RAD and the Applicant, according to the terms of the RAD’s contract to provide an examination service to the Applicant. However, the RAD may make statistical information available to government bodies and associated agencies, for statistical or credit transfer purposes, as required by the regulators and statutory authorities. This data will always be handled in a way that is compliant with the DP Act and with the RAD’s own published policies. </t>
  </si>
  <si>
    <t>AEC1 Input Form</t>
  </si>
  <si>
    <t>Checklist</t>
  </si>
  <si>
    <t>Is your form complete?</t>
  </si>
  <si>
    <t>Part A</t>
  </si>
  <si>
    <t>Part A: Tell me about your school</t>
  </si>
  <si>
    <t>Complete</t>
  </si>
  <si>
    <t xml:space="preserve">Part B </t>
  </si>
  <si>
    <t>Name of School</t>
  </si>
  <si>
    <t>Part C</t>
  </si>
  <si>
    <t>School ID</t>
  </si>
  <si>
    <t>PID</t>
  </si>
  <si>
    <t>PPID</t>
  </si>
  <si>
    <t>G6</t>
  </si>
  <si>
    <t>DC1</t>
  </si>
  <si>
    <t>Part D</t>
  </si>
  <si>
    <t>Email</t>
  </si>
  <si>
    <t>G1</t>
  </si>
  <si>
    <t>G7</t>
  </si>
  <si>
    <t>DC2</t>
  </si>
  <si>
    <t>Part E</t>
  </si>
  <si>
    <t>Tel</t>
  </si>
  <si>
    <t>G2</t>
  </si>
  <si>
    <t>G8</t>
  </si>
  <si>
    <t>Part F</t>
  </si>
  <si>
    <t>G3</t>
  </si>
  <si>
    <t>G4</t>
  </si>
  <si>
    <t>Part B: Name and address of studio (AEC)</t>
  </si>
  <si>
    <t>G5</t>
  </si>
  <si>
    <t>Line 1</t>
  </si>
  <si>
    <t>Line 2</t>
  </si>
  <si>
    <t>Line 3</t>
  </si>
  <si>
    <t>Post code</t>
  </si>
  <si>
    <t>Exam day contact tel</t>
  </si>
  <si>
    <t>Intermediate Foundation</t>
  </si>
  <si>
    <t>Part C: Registered teacher details</t>
  </si>
  <si>
    <t>No</t>
  </si>
  <si>
    <t>Membership ID</t>
  </si>
  <si>
    <t>Given Name</t>
  </si>
  <si>
    <t>Family Name</t>
  </si>
  <si>
    <t>Advanced Foundation</t>
  </si>
  <si>
    <t>Part D: Applicant details</t>
  </si>
  <si>
    <t>Applicant name</t>
  </si>
  <si>
    <t>Member ID (if applicable)</t>
  </si>
  <si>
    <t>Please identify yourself as</t>
  </si>
  <si>
    <t>Method of payment</t>
  </si>
  <si>
    <t>*Proof of payment required for bank transfers</t>
  </si>
  <si>
    <t>Declaration</t>
  </si>
  <si>
    <r>
      <t>Part F: Applicant name</t>
    </r>
    <r>
      <rPr>
        <sz val="14"/>
        <color indexed="8"/>
        <rFont val="Calibri"/>
        <family val="2"/>
      </rPr>
      <t xml:space="preserve"> </t>
    </r>
    <r>
      <rPr>
        <sz val="12"/>
        <color indexed="8"/>
        <rFont val="Calibri"/>
        <family val="2"/>
      </rPr>
      <t>(please type)</t>
    </r>
  </si>
  <si>
    <t>Please confirm that you have read, understood, and agree to the RAD's terms and conditions of</t>
  </si>
  <si>
    <t>Post Code</t>
  </si>
  <si>
    <t>This form must be submitted by the Applicant identified in Part D. The Applicant must enter their name in the box above and check the box acknowledging the terms and conditions.  Failure to do either will result in the entry being returned.</t>
  </si>
  <si>
    <t>Impossible Dates for Delivery</t>
  </si>
  <si>
    <t>I am happy for a neighbour to receive my delivery.  Yes or No?</t>
  </si>
  <si>
    <t>Links for updates in Part A &amp; C</t>
  </si>
  <si>
    <t xml:space="preserve">   36 Battersea Square</t>
  </si>
  <si>
    <t>Exam type</t>
  </si>
  <si>
    <t xml:space="preserve">   London</t>
  </si>
  <si>
    <t>Examination</t>
  </si>
  <si>
    <t>EX</t>
  </si>
  <si>
    <t xml:space="preserve">   SW11 3RA</t>
  </si>
  <si>
    <t>Demonstration Class</t>
  </si>
  <si>
    <t>DC</t>
  </si>
  <si>
    <t>Class Award</t>
  </si>
  <si>
    <t>CA</t>
  </si>
  <si>
    <t>Presentation Class</t>
  </si>
  <si>
    <t>PC</t>
  </si>
  <si>
    <r>
      <t xml:space="preserve">   E: </t>
    </r>
    <r>
      <rPr>
        <b/>
        <u/>
        <sz val="8"/>
        <color indexed="8"/>
        <rFont val="Calibri"/>
        <family val="2"/>
      </rPr>
      <t>exams@rad.org.uk</t>
    </r>
  </si>
  <si>
    <t>Solo Performance Award</t>
  </si>
  <si>
    <t>SPA</t>
  </si>
  <si>
    <t>Charity Registered in England and Wales No. 312826</t>
  </si>
  <si>
    <t>Registered School Name &amp; ID</t>
  </si>
  <si>
    <t>Examination Date*</t>
  </si>
  <si>
    <t>Office Use Only</t>
  </si>
  <si>
    <t>Level Code</t>
  </si>
  <si>
    <t>Exam Type</t>
  </si>
  <si>
    <t>Number</t>
  </si>
  <si>
    <t>Candidate ID No</t>
  </si>
  <si>
    <t>Date of Birth</t>
  </si>
  <si>
    <t>Age</t>
  </si>
  <si>
    <t>Member?</t>
  </si>
  <si>
    <t>Gender     M/F</t>
  </si>
  <si>
    <t>Reasonable Adjustments</t>
  </si>
  <si>
    <t>Teacher</t>
  </si>
  <si>
    <t>N</t>
  </si>
  <si>
    <t>ADV F</t>
  </si>
  <si>
    <t>ADV 1</t>
  </si>
  <si>
    <t>Y</t>
  </si>
  <si>
    <t>of</t>
  </si>
  <si>
    <t xml:space="preserve"> </t>
  </si>
  <si>
    <t>Receipt No</t>
  </si>
  <si>
    <t>Impossible dates:</t>
  </si>
  <si>
    <t>Total Examination Hours                (excluding breaks)</t>
  </si>
  <si>
    <t>Part A – Registered School Information</t>
  </si>
  <si>
    <t>Part E – Fees</t>
  </si>
  <si>
    <t>Examinations</t>
  </si>
  <si>
    <t>Demonstration / Presentation Classes / Class Awards</t>
  </si>
  <si>
    <t xml:space="preserve">       Solo Performance Awards          </t>
  </si>
  <si>
    <t>Fee</t>
  </si>
  <si>
    <t>Total</t>
  </si>
  <si>
    <t>Demonstration Class L1/2</t>
  </si>
  <si>
    <t>Part B – Examination Location Information</t>
  </si>
  <si>
    <t>Pre-Primary in Dance</t>
  </si>
  <si>
    <t>Your country of examination?</t>
  </si>
  <si>
    <t>Primary in Dance</t>
  </si>
  <si>
    <t>Grade 1</t>
  </si>
  <si>
    <t>Grade 2</t>
  </si>
  <si>
    <t>Name and Address of Examination Studio (Approved Examination Centre)</t>
  </si>
  <si>
    <t>Grade 3</t>
  </si>
  <si>
    <t>Grade 4</t>
  </si>
  <si>
    <t>Grade 5</t>
  </si>
  <si>
    <t>Grade 6</t>
  </si>
  <si>
    <t>Grade 7</t>
  </si>
  <si>
    <t>Postcode</t>
  </si>
  <si>
    <t>Grade 8</t>
  </si>
  <si>
    <t>Examination Day Contact Tel</t>
  </si>
  <si>
    <t>Part C – Registered Teacher Details</t>
  </si>
  <si>
    <t>Intermediate</t>
  </si>
  <si>
    <t>TEACHER</t>
  </si>
  <si>
    <t>1</t>
  </si>
  <si>
    <t>Adv F (Member)</t>
  </si>
  <si>
    <t>2</t>
  </si>
  <si>
    <t>Advanced 1</t>
  </si>
  <si>
    <t>3</t>
  </si>
  <si>
    <t>Adv 1 (Member)</t>
  </si>
  <si>
    <t>4</t>
  </si>
  <si>
    <t>Advanced 2</t>
  </si>
  <si>
    <t>5</t>
  </si>
  <si>
    <t>Adv 2 (Member)</t>
  </si>
  <si>
    <t>6</t>
  </si>
  <si>
    <t>Subtotals</t>
  </si>
  <si>
    <t>A)</t>
  </si>
  <si>
    <t>B)</t>
  </si>
  <si>
    <t>C)</t>
  </si>
  <si>
    <t>Part D – Applicant Details</t>
  </si>
  <si>
    <t xml:space="preserve">Additional Fees (please describe, e.g. late fees) </t>
  </si>
  <si>
    <t>Total additional fees</t>
  </si>
  <si>
    <t>Name of Applicant</t>
  </si>
  <si>
    <t>D)</t>
  </si>
  <si>
    <t>Membership ID (if applicable)</t>
  </si>
  <si>
    <t>TOTAL FEES          A) and B) and C) and D)</t>
  </si>
  <si>
    <t xml:space="preserve">    Please identify yourself as one of the following: </t>
  </si>
  <si>
    <t xml:space="preserve">      Your preferred payment method?</t>
  </si>
  <si>
    <t>Delivery/Correspondence Address</t>
  </si>
  <si>
    <t>Please confirm that you have read, understood, and agree to the RAD's terms and conditions of entry for examinations</t>
  </si>
  <si>
    <t>Tour</t>
  </si>
  <si>
    <t>Examiner</t>
  </si>
  <si>
    <t>Fax</t>
  </si>
  <si>
    <t>Day 1</t>
  </si>
  <si>
    <t>Day 2</t>
  </si>
  <si>
    <t>Day 3</t>
  </si>
  <si>
    <t>Day 4</t>
  </si>
  <si>
    <t>Day 5</t>
  </si>
  <si>
    <t>Day 6</t>
  </si>
  <si>
    <t>Day 7</t>
  </si>
  <si>
    <t>Date</t>
  </si>
  <si>
    <t>Start</t>
  </si>
  <si>
    <t>I am happy for a neighbour to receive my delivery.</t>
  </si>
  <si>
    <t>Finish</t>
  </si>
  <si>
    <t>SELECTED CURRENCY FROM FORM CONTROL ON GEF1 SHEET</t>
  </si>
  <si>
    <t>CURRENCY CALCULATION NUMBER</t>
  </si>
  <si>
    <t>COUNTRY</t>
  </si>
  <si>
    <t>CURRENCY</t>
  </si>
  <si>
    <t>PLEASE SELECT ONE</t>
  </si>
  <si>
    <t>************ASIA PACIFIC************</t>
  </si>
  <si>
    <t>AUSTRALIA</t>
  </si>
  <si>
    <t>A$                     ( inc. GST )</t>
  </si>
  <si>
    <t>CHINA</t>
  </si>
  <si>
    <t>RMB</t>
  </si>
  <si>
    <t>HONG KONG</t>
  </si>
  <si>
    <t>HK$</t>
  </si>
  <si>
    <t>INDONESIA</t>
  </si>
  <si>
    <t>RUPIAH</t>
  </si>
  <si>
    <t>JAPAN</t>
  </si>
  <si>
    <t>YEN</t>
  </si>
  <si>
    <t>SOUTH KOREA</t>
  </si>
  <si>
    <t>WON</t>
  </si>
  <si>
    <t>MACAO</t>
  </si>
  <si>
    <t>PATACA</t>
  </si>
  <si>
    <t>MALAYSIA</t>
  </si>
  <si>
    <t>M$</t>
  </si>
  <si>
    <t>NEW ZEALAND</t>
  </si>
  <si>
    <t>NZ$ (inc. GST)</t>
  </si>
  <si>
    <t>PHILIPPINES</t>
  </si>
  <si>
    <t>PESO</t>
  </si>
  <si>
    <t>SINGAPORE</t>
  </si>
  <si>
    <t>S$                     ( inc. GST )</t>
  </si>
  <si>
    <t>BRUNEI</t>
  </si>
  <si>
    <t>B$</t>
  </si>
  <si>
    <t>INDIA</t>
  </si>
  <si>
    <t>RUPEE</t>
  </si>
  <si>
    <t>SRI LANKA</t>
  </si>
  <si>
    <t>TAIWAN</t>
  </si>
  <si>
    <t>T$</t>
  </si>
  <si>
    <t>THAILAND</t>
  </si>
  <si>
    <t>BAHT                 ( inc. VAT)</t>
  </si>
  <si>
    <t>************CARIBBEAN &amp; AMERICAS************</t>
  </si>
  <si>
    <t>ANTIGUA &amp; ST LUCIA</t>
  </si>
  <si>
    <t>EC$</t>
  </si>
  <si>
    <t>BARBADOS</t>
  </si>
  <si>
    <t>JAMAICA</t>
  </si>
  <si>
    <t>J$</t>
  </si>
  <si>
    <t>TRINIDAD &amp; TOBAGO</t>
  </si>
  <si>
    <t>TT$</t>
  </si>
  <si>
    <t>BRASIL</t>
  </si>
  <si>
    <t>REALE               ( inc. ISS )</t>
  </si>
  <si>
    <t>CANADA</t>
  </si>
  <si>
    <t>C$</t>
  </si>
  <si>
    <t>MEXICO</t>
  </si>
  <si>
    <t>M$                     ( inc. VAT )</t>
  </si>
  <si>
    <t>CENTRAL &amp; SOUTH AMERICA</t>
  </si>
  <si>
    <t>US$</t>
  </si>
  <si>
    <t>BAHAMAS, BERMUDA &amp; USA</t>
  </si>
  <si>
    <t>************EUROPE************</t>
  </si>
  <si>
    <t>BENELUX &amp; FRANCE</t>
  </si>
  <si>
    <t>Euro</t>
  </si>
  <si>
    <t>KYPROS</t>
  </si>
  <si>
    <t>DEUTSCHLAND &amp; ÖSTERREICH</t>
  </si>
  <si>
    <t>Euro                  ( inc. MwSt )</t>
  </si>
  <si>
    <t>GREECE</t>
  </si>
  <si>
    <t>ÉIRE</t>
  </si>
  <si>
    <t>ITALIA</t>
  </si>
  <si>
    <t>Euro                  ( inc. IVA )</t>
  </si>
  <si>
    <t>MALTA</t>
  </si>
  <si>
    <t>PORTUGAL</t>
  </si>
  <si>
    <t>ESPAÑA</t>
  </si>
  <si>
    <t>DANMARK, NORGE &amp; SVERIGE</t>
  </si>
  <si>
    <t>Kroner</t>
  </si>
  <si>
    <t>SUISSE/SCHWEIZ</t>
  </si>
  <si>
    <t>Swiss Franc</t>
  </si>
  <si>
    <t>UK</t>
  </si>
  <si>
    <t>Sterling</t>
  </si>
  <si>
    <t>************MIDDLE EAST &amp; AFRICA************</t>
  </si>
  <si>
    <t>ISRAEL</t>
  </si>
  <si>
    <t>SHEKEL</t>
  </si>
  <si>
    <t>UAE</t>
  </si>
  <si>
    <t>DIRHAM</t>
  </si>
  <si>
    <t>SOUTH AFRICA</t>
  </si>
  <si>
    <t>RAND               ( inc. VAT )</t>
  </si>
  <si>
    <t>REST OF AFRICA &amp; MAURITIUS</t>
  </si>
  <si>
    <t>RAND</t>
  </si>
  <si>
    <t>Pre-Primary  in Dance</t>
  </si>
  <si>
    <t>NZ$                       ( inc. GST )</t>
  </si>
  <si>
    <t>CLASS AWARD AND PRESENTATION CLASSES FEES PER CANDIDATE OVER 4 CANDIDATES PER SET (not used for 2016)</t>
  </si>
  <si>
    <t>Pre-Primary / Primary in Dance</t>
  </si>
  <si>
    <t>Primary / Primary in Dance</t>
  </si>
  <si>
    <t>Pre-School 
Level 1</t>
  </si>
  <si>
    <t>Pre-School 
Level 2</t>
  </si>
  <si>
    <t>EXAMINATIONS AT HEADQUARTERS MATRIX VALUE</t>
  </si>
  <si>
    <t>FEE CALCULATION NUMBER</t>
  </si>
  <si>
    <t>FEE DESCRIPTION</t>
  </si>
  <si>
    <t>Headquaters Fee Per Student Sterling</t>
  </si>
  <si>
    <t>Pianist Fee Per Hour Sterling</t>
  </si>
  <si>
    <t>No Additional Headquarters Fee</t>
  </si>
  <si>
    <t>None</t>
  </si>
  <si>
    <t>Headquarters Fee</t>
  </si>
  <si>
    <t>Headquarters Fee + 1hrs Pianist</t>
  </si>
  <si>
    <t>Headquarters Fee + 2hrs Pianist</t>
  </si>
  <si>
    <t>Headquarters Fee + 3hrs Pianist</t>
  </si>
  <si>
    <t>Headquarters Fee + 4hrs Pianist</t>
  </si>
  <si>
    <t>Headquarters Fee + 5hrs Pianist</t>
  </si>
  <si>
    <t>Headquarters Fee + 6hrs Pianist</t>
  </si>
  <si>
    <t>Headquarters Fee + 7hrs Pianist</t>
  </si>
  <si>
    <t>Headquarters Fee + 8hrs Pianist</t>
  </si>
  <si>
    <t>SPECIAL TOUR FEE + ADDITIONAL DAY MATRIX VALUE</t>
  </si>
  <si>
    <t>No Additional Special Tour Fee</t>
  </si>
  <si>
    <t>Special Tour Fee</t>
  </si>
  <si>
    <t>Special Tour Fee + 1 Additional Day</t>
  </si>
  <si>
    <t>Special Tour Fee + 2 Additional Day</t>
  </si>
  <si>
    <t>Special Tour Fee + 3 Additional Day</t>
  </si>
  <si>
    <t>Special Tour Fee + 4 Additional Day</t>
  </si>
  <si>
    <t>Special Tour Fee + 5 Additional Day</t>
  </si>
  <si>
    <t>Special Tour Fee + 6 Additional Day</t>
  </si>
  <si>
    <t>Special Tour Fee + 7 Additional Day</t>
  </si>
  <si>
    <t>Special Tour Fee + 8 Additional Day</t>
  </si>
  <si>
    <t>Special Tour Fee + 9 Additional Day</t>
  </si>
  <si>
    <t>Special Tour Fee + 10 Additional Day</t>
  </si>
  <si>
    <t>A$</t>
  </si>
  <si>
    <t>Unavailable</t>
  </si>
  <si>
    <t>RINGTT</t>
  </si>
  <si>
    <t>NEW ZEALAND (INC GST)</t>
  </si>
  <si>
    <t>NZ$</t>
  </si>
  <si>
    <t>BRUNEI &amp; SINGAPORE</t>
  </si>
  <si>
    <t>B$/S$</t>
  </si>
  <si>
    <t>THAILAND (INC VAT)</t>
  </si>
  <si>
    <t>BAHT</t>
  </si>
  <si>
    <t>CURRENCY DISPLAY MATRIX</t>
  </si>
  <si>
    <t>Subtotal of fees due in A$</t>
  </si>
  <si>
    <t>Combined Total Fees (b)+(d)+(e)+(f)+(g) and Total now due in A$</t>
  </si>
  <si>
    <t>Subtotal of fees due in RMB</t>
  </si>
  <si>
    <t>Combined Total Fees (b)+(d)+(e)+(f)+(g) and Total now due in RMB</t>
  </si>
  <si>
    <t>Subtotal of fees due in HK$</t>
  </si>
  <si>
    <t>Combined Total Fees (b)+(d)+(e)+(f)+(g) and Total now due in HK$</t>
  </si>
  <si>
    <t>Subtotal of fees due in RUPIAH</t>
  </si>
  <si>
    <t>Combined Total Fees (b)+(d)+(e)+(f)+(g) and Total now due in RUPIAH</t>
  </si>
  <si>
    <t>Subtotal of fees due in YEN</t>
  </si>
  <si>
    <t>Combined Total Fees (b)+(d)+(e)+(f)+(g) and Total now due in YEN</t>
  </si>
  <si>
    <t>Subtotal of fees due in WON</t>
  </si>
  <si>
    <t>Combined Total Fees (b)+(d)+(e)+(f)+(g) and Total now due in WON</t>
  </si>
  <si>
    <t>Subtotal of fees due in PATACA</t>
  </si>
  <si>
    <t>Combined Total Fees (b)+(d)+(e)+(f)+(g) and Total now due in PATACA</t>
  </si>
  <si>
    <t>Subtotal of fees due in M$</t>
  </si>
  <si>
    <t>Combined Total Fees (b)+(d)+(e)+(f)+(g) and Total now due in M$</t>
  </si>
  <si>
    <t>Subtotal of fees due in NZ$</t>
  </si>
  <si>
    <t>Combined Total Fees (b)+(d)+(e)+(f)+(g) and Total now due in NZ$</t>
  </si>
  <si>
    <t>Subtotal of fees due in PESO</t>
  </si>
  <si>
    <t>Combined Total Fees (b)+(d)+(e)+(f)+(g) and Total now due in PESO</t>
  </si>
  <si>
    <t>Subtotal of fees due in S$</t>
  </si>
  <si>
    <t>Combined Total Fees (b)+(d)+(e)+(f)+(g) and Total now due in S$</t>
  </si>
  <si>
    <t>Subtotal of fees due in B$</t>
  </si>
  <si>
    <t>Combined Total Fees (b)+(d)+(e)+(f)+(g) and Total now due in B$</t>
  </si>
  <si>
    <t>Subtotal of fees due in RUPEE</t>
  </si>
  <si>
    <t>Combined Total Fees (b)+(d)+(e)+(f)+(g) and Total now due in RUPEE</t>
  </si>
  <si>
    <t>Subtotal of fees due in T$</t>
  </si>
  <si>
    <t>Combined Total Fees (b)+(d)+(e)+(f)+(g) and Total now due in T$</t>
  </si>
  <si>
    <t xml:space="preserve">THAILAND </t>
  </si>
  <si>
    <t>Subtotal of fees due in BAHT</t>
  </si>
  <si>
    <t>Combined Total Fees (b)+(d)+(e)+(f)+(g) and Total now due in BAHT</t>
  </si>
  <si>
    <t>CORRESPONDANCE DISPLAY MATRIX</t>
  </si>
  <si>
    <t>CORRESPONDANCE CALCULATION NUMBER</t>
  </si>
  <si>
    <t>School Principal</t>
  </si>
  <si>
    <t>Teacher 1</t>
  </si>
  <si>
    <t>Teacher 2</t>
  </si>
  <si>
    <t>Teacher 3</t>
  </si>
  <si>
    <t>Teacher 4</t>
  </si>
  <si>
    <t>School Administrator</t>
  </si>
  <si>
    <t>PAYMENT DISPLAY MATRIX</t>
  </si>
  <si>
    <t>PAYEMNT METHOD TYPE</t>
  </si>
  <si>
    <t>CHEQUE</t>
  </si>
  <si>
    <t>CASH</t>
  </si>
  <si>
    <t>CREDIT CARD</t>
  </si>
  <si>
    <t>DEBIT CARD</t>
  </si>
  <si>
    <t>BANK TRANSFER</t>
  </si>
  <si>
    <t>Grade 8 Award</t>
  </si>
  <si>
    <t>PLEASE SELECT ONE    ( Note:  list ordered by region )</t>
  </si>
  <si>
    <t>CYPRUS</t>
  </si>
  <si>
    <t>GERMANY &amp; AUSTRIA</t>
  </si>
  <si>
    <t>IRELAND</t>
  </si>
  <si>
    <t>ITALY</t>
  </si>
  <si>
    <t>SPAIN</t>
  </si>
  <si>
    <t>DENMARK NORWAY &amp; SWEDEN</t>
  </si>
  <si>
    <t>SWITZERLAND</t>
  </si>
  <si>
    <t>ALL OTHER CENTRAL &amp; SOUTH AMERICA</t>
  </si>
  <si>
    <t>BAHAMAS BERMUDA &amp; USA</t>
  </si>
  <si>
    <t>MAURITIUS &amp; ALL OTHER AFRICAN COUNTRIES</t>
  </si>
  <si>
    <t>ZIMBABWE</t>
  </si>
  <si>
    <t>Selected identification from form control on GEF1 Sheet</t>
  </si>
  <si>
    <t>SCHOOL PRINCIPAL</t>
  </si>
  <si>
    <t>TEACHER 1</t>
  </si>
  <si>
    <t>TEACHER 2</t>
  </si>
  <si>
    <t>TEACHER 3</t>
  </si>
  <si>
    <t>TEACHER 4</t>
  </si>
  <si>
    <t>TEACHER 5</t>
  </si>
  <si>
    <t>TEACHER 6</t>
  </si>
  <si>
    <t>SCHOOL ADMINISTRATOR</t>
  </si>
  <si>
    <t>Yes</t>
  </si>
  <si>
    <t>Month</t>
  </si>
  <si>
    <t>Year</t>
  </si>
  <si>
    <t>Minimum Age Calculatioin</t>
  </si>
  <si>
    <t>Gender</t>
  </si>
  <si>
    <t>Colour</t>
  </si>
  <si>
    <t>Special Needs</t>
  </si>
  <si>
    <t>Continuation</t>
  </si>
  <si>
    <t>Member</t>
  </si>
  <si>
    <t>Neighbour delivery</t>
  </si>
  <si>
    <t>Jan</t>
  </si>
  <si>
    <t>Exam</t>
  </si>
  <si>
    <t>Specified Age</t>
  </si>
  <si>
    <t>P</t>
  </si>
  <si>
    <t>ü</t>
  </si>
  <si>
    <t>Feb</t>
  </si>
  <si>
    <t>Page 1</t>
  </si>
  <si>
    <t>M</t>
  </si>
  <si>
    <t>B</t>
  </si>
  <si>
    <t>û</t>
  </si>
  <si>
    <t>Mar</t>
  </si>
  <si>
    <t>F</t>
  </si>
  <si>
    <t>W</t>
  </si>
  <si>
    <t>Apr</t>
  </si>
  <si>
    <t>May</t>
  </si>
  <si>
    <t>Jun</t>
  </si>
  <si>
    <t>Jul</t>
  </si>
  <si>
    <t>Aug</t>
  </si>
  <si>
    <t>Sep</t>
  </si>
  <si>
    <t>Oct</t>
  </si>
  <si>
    <t>Nov</t>
  </si>
  <si>
    <t>Dec</t>
  </si>
  <si>
    <t>IF</t>
  </si>
  <si>
    <t>INT</t>
  </si>
  <si>
    <t>ADV 2</t>
  </si>
  <si>
    <t>SS</t>
  </si>
  <si>
    <t>Page 2</t>
  </si>
  <si>
    <t>Page 3</t>
  </si>
  <si>
    <t>Page 4</t>
  </si>
  <si>
    <t>Page 5</t>
  </si>
  <si>
    <t>Page 6</t>
  </si>
  <si>
    <t>Page 7</t>
  </si>
  <si>
    <t>Page 8</t>
  </si>
  <si>
    <t>Page 9</t>
  </si>
  <si>
    <t>Page 10</t>
  </si>
  <si>
    <t>Page 11</t>
  </si>
  <si>
    <t>Page 12</t>
  </si>
  <si>
    <t>Page 13</t>
  </si>
  <si>
    <t>Page 14</t>
  </si>
  <si>
    <t>Page 15</t>
  </si>
  <si>
    <t>Validating if all cells complete</t>
  </si>
  <si>
    <t>Office use only</t>
  </si>
  <si>
    <t>entry for examinations - Yes or No.</t>
  </si>
  <si>
    <t xml:space="preserve">Part E: Finance </t>
  </si>
  <si>
    <t>Dates for eligibility</t>
  </si>
  <si>
    <t>Spring/Summer</t>
  </si>
  <si>
    <t>ID No</t>
  </si>
  <si>
    <t>Eligible</t>
  </si>
  <si>
    <t>Hidden check for ID no</t>
  </si>
  <si>
    <t>Exemption granted Y/N</t>
  </si>
  <si>
    <t>Grade Level &amp; Type</t>
  </si>
  <si>
    <t xml:space="preserve">Checklist </t>
  </si>
  <si>
    <t>Have you selected method of payment &amp; exam hours?</t>
  </si>
  <si>
    <t>RAND       ( inc. VAT )</t>
  </si>
  <si>
    <t>Euro       ( inc. IVA )</t>
  </si>
  <si>
    <t>Euro      ( inc. MwSt )</t>
  </si>
  <si>
    <t>M$         ( inc. VAT )</t>
  </si>
  <si>
    <t>REALE      ( inc. ISS )</t>
  </si>
  <si>
    <t>BAHT       ( inc. VAT)</t>
  </si>
  <si>
    <t>S$           ( inc. GST )</t>
  </si>
  <si>
    <t>NZ$        ( inc. GST )</t>
  </si>
  <si>
    <t>A$       ( inc. GST )</t>
  </si>
  <si>
    <t>Have you selected method of payment?</t>
  </si>
  <si>
    <t>Please select</t>
  </si>
  <si>
    <t xml:space="preserve">   T: +020 7326 8001</t>
  </si>
  <si>
    <t xml:space="preserve">   F: +020 7924 2312</t>
  </si>
  <si>
    <r>
      <t>Part F – Applicant name</t>
    </r>
    <r>
      <rPr>
        <sz val="12"/>
        <color indexed="8"/>
        <rFont val="Calibri"/>
        <family val="2"/>
      </rPr>
      <t/>
    </r>
  </si>
  <si>
    <r>
      <rPr>
        <b/>
        <u/>
        <sz val="14"/>
        <color indexed="8"/>
        <rFont val="Calibri"/>
        <family val="2"/>
      </rPr>
      <t xml:space="preserve">Complete the </t>
    </r>
    <r>
      <rPr>
        <b/>
        <u/>
        <sz val="14"/>
        <color indexed="56"/>
        <rFont val="Calibri"/>
        <family val="2"/>
      </rPr>
      <t>blue</t>
    </r>
    <r>
      <rPr>
        <b/>
        <u/>
        <sz val="14"/>
        <color indexed="8"/>
        <rFont val="Calibri"/>
        <family val="2"/>
      </rPr>
      <t xml:space="preserve"> shaded cells and select from dropdown boxes only</t>
    </r>
    <r>
      <rPr>
        <u/>
        <sz val="11"/>
        <color indexed="8"/>
        <rFont val="Calibri"/>
        <family val="2"/>
      </rPr>
      <t>,</t>
    </r>
    <r>
      <rPr>
        <sz val="11"/>
        <color rgb="FF000000"/>
        <rFont val="Calibri"/>
        <family val="2"/>
      </rPr>
      <t xml:space="preserve"> </t>
    </r>
    <r>
      <rPr>
        <b/>
        <sz val="11"/>
        <color rgb="FF000000"/>
        <rFont val="Calibri"/>
        <family val="2"/>
      </rPr>
      <t xml:space="preserve">note that incomplete entries will be returned to you. This input form is for reference only </t>
    </r>
    <r>
      <rPr>
        <sz val="11"/>
        <color rgb="FF000000"/>
        <rFont val="Calibri"/>
        <family val="2"/>
      </rPr>
      <t>- the AEC1 will be populated from the information that you provide here.</t>
    </r>
  </si>
  <si>
    <t>Applicant input date here</t>
  </si>
  <si>
    <t>Start time</t>
  </si>
  <si>
    <t xml:space="preserve">(describe, e.g. late fees, credit) </t>
  </si>
  <si>
    <t>Total credit/debit</t>
  </si>
  <si>
    <t xml:space="preserve">Amends to fees </t>
  </si>
  <si>
    <t>Please select from any of the following:</t>
  </si>
  <si>
    <t>Thank you for completing your AEC examination entry.</t>
  </si>
  <si>
    <t>Final Menu</t>
  </si>
  <si>
    <t xml:space="preserve">This form is compatible with: </t>
  </si>
  <si>
    <t>MS Excel (version 2007 and later)</t>
  </si>
  <si>
    <t>Mac Excel</t>
  </si>
  <si>
    <t>Please total your examination hours  (excluding breaks)</t>
  </si>
  <si>
    <t>Or review and edit your work:</t>
  </si>
  <si>
    <t>R2C</t>
  </si>
  <si>
    <t>R2V1</t>
  </si>
  <si>
    <t>R2V2</t>
  </si>
  <si>
    <t>R3C</t>
  </si>
  <si>
    <t>R3V1</t>
  </si>
  <si>
    <t>R3V2</t>
  </si>
  <si>
    <t>R4C</t>
  </si>
  <si>
    <t>R4V1</t>
  </si>
  <si>
    <t>R4V2</t>
  </si>
  <si>
    <t xml:space="preserve">Repertoire Syllabus </t>
  </si>
  <si>
    <t>Level &amp; Type</t>
  </si>
  <si>
    <t>CA Level 2 (Class / Var 1 / Var 2)</t>
  </si>
  <si>
    <t>CA Level 3 (Class / Var 1 / Var 2)</t>
  </si>
  <si>
    <t>CA Level 4 (Class / Var 1 / Var 2)</t>
  </si>
  <si>
    <t>EX Level 2 (Class / Var 1 / Var 2)</t>
  </si>
  <si>
    <t>EX Level 3 (Class / Var 1 / Var 2)</t>
  </si>
  <si>
    <t>EX Level 4 (Class / Var 1 / Var 2)</t>
  </si>
  <si>
    <t>Rep Class</t>
  </si>
  <si>
    <t>Rep Variation1</t>
  </si>
  <si>
    <t>Rep Variation2</t>
  </si>
  <si>
    <t>Examination Fees 2017</t>
  </si>
  <si>
    <t>TURKEY</t>
  </si>
  <si>
    <t>Turkish Lira</t>
  </si>
  <si>
    <t>CLASS AWARD and PRESENTATION CLASSES FEES PER CANDIDATE 2017 FEES</t>
  </si>
  <si>
    <t>DEMONSTRATION CLASS 2017 FEES</t>
  </si>
  <si>
    <t>Solo Performance Awards 2017 FEES</t>
  </si>
  <si>
    <t xml:space="preserve">    AEC Exam Entry Form 2017</t>
  </si>
  <si>
    <t>Approved Examination Centre Entry Form AEC1 (2017)</t>
  </si>
  <si>
    <t>FORM AEC2 (2017)</t>
  </si>
  <si>
    <t>Page 3 of 5</t>
  </si>
  <si>
    <t>Page 4 of 5</t>
  </si>
  <si>
    <t>Page 5 of 5</t>
  </si>
  <si>
    <t>Page 2 of 5</t>
  </si>
  <si>
    <t>Page 1 of 5</t>
  </si>
  <si>
    <r>
      <rPr>
        <b/>
        <u/>
        <sz val="11"/>
        <color indexed="8"/>
        <rFont val="Calibri"/>
        <family val="2"/>
      </rPr>
      <t xml:space="preserve">Complete the </t>
    </r>
    <r>
      <rPr>
        <b/>
        <u/>
        <sz val="11"/>
        <color indexed="56"/>
        <rFont val="Calibri"/>
        <family val="2"/>
      </rPr>
      <t>blue</t>
    </r>
    <r>
      <rPr>
        <b/>
        <u/>
        <sz val="11"/>
        <color indexed="8"/>
        <rFont val="Calibri"/>
        <family val="2"/>
      </rPr>
      <t xml:space="preserve"> shaded cells and select from dropdown boxes only</t>
    </r>
    <r>
      <rPr>
        <u/>
        <sz val="11"/>
        <color indexed="8"/>
        <rFont val="Calibri"/>
        <family val="2"/>
      </rPr>
      <t>,</t>
    </r>
    <r>
      <rPr>
        <sz val="11"/>
        <color rgb="FF000000"/>
        <rFont val="Calibri"/>
        <family val="2"/>
      </rPr>
      <t xml:space="preserve"> </t>
    </r>
    <r>
      <rPr>
        <b/>
        <sz val="11"/>
        <color rgb="FF000000"/>
        <rFont val="Calibri"/>
        <family val="2"/>
      </rPr>
      <t xml:space="preserve">note that incomplete entries will be returned to you. This input form is for reference only </t>
    </r>
    <r>
      <rPr>
        <sz val="11"/>
        <color rgb="FF000000"/>
        <rFont val="Calibri"/>
        <family val="2"/>
      </rPr>
      <t>- the AEC1 will be populated from the information that you provide here.</t>
    </r>
  </si>
  <si>
    <t>National Information</t>
  </si>
  <si>
    <t xml:space="preserve">FORM AEC1 (2017) </t>
  </si>
  <si>
    <t>Date (minimum age)</t>
  </si>
  <si>
    <t>HONG KONG - AEC Tour</t>
  </si>
  <si>
    <t>HONG KONG - RAV Tour</t>
  </si>
  <si>
    <t>MALAYSIA - AEC Tour</t>
  </si>
  <si>
    <t>MALAYSIA - RAV Tour</t>
  </si>
  <si>
    <t>NEW ZEALAND - Term 2</t>
  </si>
  <si>
    <t>NEW ZEALAND - Term 3</t>
  </si>
  <si>
    <t>NEW ZEALAND - Term 4</t>
  </si>
  <si>
    <t>SINGAPORE - AEC Tour</t>
  </si>
  <si>
    <t>SINGAPORE - RAV Tour</t>
  </si>
  <si>
    <t>INDIA - Annual Exams</t>
  </si>
  <si>
    <t>SRI LANKA - Annual Exams</t>
  </si>
  <si>
    <t>TAIWAN - Summer Session</t>
  </si>
  <si>
    <t>THAILAND - First, Summer Session</t>
  </si>
  <si>
    <t>THAILAND - Second, Winter Session</t>
  </si>
  <si>
    <t>BRASIL - First Semester</t>
  </si>
  <si>
    <t>BRASIL - Second Semester</t>
  </si>
  <si>
    <t>USA - Spring Tour</t>
  </si>
  <si>
    <t>Form control for finance</t>
  </si>
  <si>
    <t>Asia Pacific</t>
  </si>
  <si>
    <t>Caribbean</t>
  </si>
  <si>
    <t>Europe</t>
  </si>
  <si>
    <t>Africas</t>
  </si>
  <si>
    <t>Please select session</t>
  </si>
  <si>
    <t>Please select Country</t>
  </si>
  <si>
    <t xml:space="preserve">HONG KONG </t>
  </si>
  <si>
    <t xml:space="preserve">MALAYSIA </t>
  </si>
  <si>
    <t xml:space="preserve">NEW ZEALAND </t>
  </si>
  <si>
    <t xml:space="preserve">SINGAPORE </t>
  </si>
  <si>
    <t xml:space="preserve">SRI LANKA </t>
  </si>
  <si>
    <t>Automated minimum age calculations</t>
  </si>
  <si>
    <t>FORM CONTROL NUMBER</t>
  </si>
  <si>
    <t>FORM CONTROL</t>
  </si>
  <si>
    <t>Now that you have completed and saved your AEC entry, please email as an attachment to your local examinations office.                                                                                                       Note that this information makes up one document - you do not have to email each page separately.</t>
  </si>
  <si>
    <t>dc1</t>
  </si>
  <si>
    <t/>
  </si>
  <si>
    <t>AUSTRALIA - May-September</t>
  </si>
  <si>
    <t>AUSTRALIA -October-December</t>
  </si>
  <si>
    <t>BRUNEI - May</t>
  </si>
  <si>
    <t>BRUNEI - September &amp; October</t>
  </si>
  <si>
    <t>CHINA - AEC May, June July, August</t>
  </si>
  <si>
    <t>CHINA - RAV November</t>
  </si>
  <si>
    <t>INDONESIA - AEC March &amp; April</t>
  </si>
  <si>
    <t>INDONESIA - RAV October &amp; November</t>
  </si>
  <si>
    <t>JAPAN - AEC May &amp; June</t>
  </si>
  <si>
    <t>JAPAN - RAV October &amp; November</t>
  </si>
  <si>
    <t>SOUTH KOREA - November</t>
  </si>
  <si>
    <t>MACAO - June</t>
  </si>
  <si>
    <t>PHILIPPINES - AEC / RAV Tour</t>
  </si>
  <si>
    <t>CARIBBEAN - Spring AEC Tour</t>
  </si>
  <si>
    <t>CARIBBEAN - Summer AEC Tour</t>
  </si>
  <si>
    <t xml:space="preserve">CANADA - Spring / Late Spring </t>
  </si>
  <si>
    <t>CANADA -  Summer</t>
  </si>
  <si>
    <t>CANADA - Fall / Winter</t>
  </si>
  <si>
    <t>MEXICO - February &amp; March</t>
  </si>
  <si>
    <t>MEXICO - October, November, December</t>
  </si>
  <si>
    <t>CENTRAL AMERICA - September &amp; October</t>
  </si>
  <si>
    <t>SOUTH AMERICA - October &amp; November</t>
  </si>
  <si>
    <t>BERMUDA - June</t>
  </si>
  <si>
    <t>BERMUDA - November</t>
  </si>
  <si>
    <t>BENELUX &amp; FRANCE - Spring</t>
  </si>
  <si>
    <t>BENELUX &amp; FRANCE - Autumn</t>
  </si>
  <si>
    <t>KYPROS - Spring</t>
  </si>
  <si>
    <t>KYPROS - Summer</t>
  </si>
  <si>
    <t>DEUTSCHLAND &amp; ÖSTERREICH - Winter</t>
  </si>
  <si>
    <t>DEUTSCHLAND &amp; ÖSTERREICH - Frúhling/Sommer</t>
  </si>
  <si>
    <t>GREECE - March, April, May, June</t>
  </si>
  <si>
    <t>GREECE - RAV November &amp; December</t>
  </si>
  <si>
    <t>NORTHERN IRELAND - Spring</t>
  </si>
  <si>
    <t>NORTHERN IRELAND - Summer</t>
  </si>
  <si>
    <t>NORTHERN IRELAND - Winter</t>
  </si>
  <si>
    <t>REPUBLIC OF IRELAND - Spring</t>
  </si>
  <si>
    <t>REPUBLIC OF IRELAND - Summer</t>
  </si>
  <si>
    <t>REPUBLIC OF IRELAND - Winter</t>
  </si>
  <si>
    <t>ENGLAND &amp; WALES - Spring</t>
  </si>
  <si>
    <t>ENGLAND &amp; WALES - Summer</t>
  </si>
  <si>
    <t>ENGLAND &amp; WALES - Winter</t>
  </si>
  <si>
    <t>ITALIA - March, April, May</t>
  </si>
  <si>
    <t>ITALIA - November &amp; December</t>
  </si>
  <si>
    <t>MALTA - March Session</t>
  </si>
  <si>
    <t>MALTA - December Session</t>
  </si>
  <si>
    <t>PORTUGAL - March, April, May, June, July</t>
  </si>
  <si>
    <t>PORTUGAL - November &amp; December</t>
  </si>
  <si>
    <t>SERBIA - June</t>
  </si>
  <si>
    <t>ESPAÑA - Spring</t>
  </si>
  <si>
    <t>ESPAÑA - Autumn</t>
  </si>
  <si>
    <t>DANMARK, NORGE &amp; SVERIGE - May, June</t>
  </si>
  <si>
    <t>SCOTLAND - Spring</t>
  </si>
  <si>
    <t>SCOTLAND - Summer</t>
  </si>
  <si>
    <t>SCOTLAND - Winter</t>
  </si>
  <si>
    <t>ISRAEL - RAD Exam Session</t>
  </si>
  <si>
    <t>JORDAN - April</t>
  </si>
  <si>
    <t>KUWAIT - April</t>
  </si>
  <si>
    <t>UAE - RAD Tour</t>
  </si>
  <si>
    <t>SOUTH AFRICA - May, June, July</t>
  </si>
  <si>
    <t>SOUTH AFRICA - August, September</t>
  </si>
  <si>
    <t>SOUTH AFRICA - October, November</t>
  </si>
  <si>
    <t>TURKEY - TUR01</t>
  </si>
  <si>
    <t>TURKEY - TUR02</t>
  </si>
  <si>
    <t>Address</t>
  </si>
  <si>
    <r>
      <t>Email</t>
    </r>
    <r>
      <rPr>
        <sz val="8"/>
        <color indexed="8"/>
        <rFont val="Calibri"/>
        <family val="2"/>
      </rPr>
      <t xml:space="preserve"> </t>
    </r>
    <r>
      <rPr>
        <sz val="7"/>
        <color indexed="8"/>
        <rFont val="Calibri"/>
        <family val="2"/>
      </rPr>
      <t>(if different page 1)</t>
    </r>
  </si>
  <si>
    <t>Charity Registered in England and Wales No. 312821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</si>
</sst>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09]mmmm\-yy;@"/>
    <numFmt numFmtId="165" formatCode="dd/mm/yy;@"/>
    <numFmt numFmtId="166" formatCode="&quot; &quot;[$£]#,##0.00&quot; &quot;;&quot;-&quot;[$£]#,##0.00&quot; &quot;;&quot; &quot;[$£]&quot;-&quot;00&quot; &quot;;&quot; &quot;@&quot; &quot;"/>
    <numFmt numFmtId="167" formatCode="&quot; &quot;#,##0.00&quot; &quot;;&quot;-&quot;#,##0.00&quot; &quot;;&quot; -&quot;00&quot; &quot;;&quot; &quot;@&quot; &quot;"/>
    <numFmt numFmtId="168" formatCode="0.0"/>
    <numFmt numFmtId="169" formatCode="dd/mm/yyyy;@"/>
  </numFmts>
  <fonts count="90" x14ac:knownFonts="1">
    <font>
      <sz val="11"/>
      <color rgb="FF000000"/>
      <name val="Calibri"/>
      <family val="2"/>
    </font>
    <font>
      <sz val="12"/>
      <color indexed="8"/>
      <name val="Calibri"/>
      <family val="2"/>
    </font>
    <font>
      <u/>
      <sz val="11"/>
      <color indexed="8"/>
      <name val="Calibri"/>
      <family val="2"/>
    </font>
    <font>
      <sz val="14"/>
      <color indexed="8"/>
      <name val="Calibri"/>
      <family val="2"/>
    </font>
    <font>
      <sz val="8"/>
      <color indexed="8"/>
      <name val="Tahoma"/>
      <family val="2"/>
    </font>
    <font>
      <sz val="10"/>
      <color indexed="8"/>
      <name val="Calibri"/>
      <family val="2"/>
    </font>
    <font>
      <sz val="8"/>
      <color indexed="8"/>
      <name val="Calibri"/>
      <family val="2"/>
    </font>
    <font>
      <b/>
      <u/>
      <sz val="8"/>
      <color indexed="8"/>
      <name val="Calibri"/>
      <family val="2"/>
    </font>
    <font>
      <sz val="12"/>
      <color indexed="18"/>
      <name val="Calibri"/>
      <family val="2"/>
    </font>
    <font>
      <sz val="12"/>
      <color indexed="18"/>
      <name val="Tahoma"/>
      <family val="2"/>
    </font>
    <font>
      <sz val="11"/>
      <color indexed="18"/>
      <name val="Calibri"/>
      <family val="2"/>
    </font>
    <font>
      <sz val="7"/>
      <color indexed="8"/>
      <name val="Calibri"/>
      <family val="2"/>
    </font>
    <font>
      <sz val="12"/>
      <color indexed="12"/>
      <name val="Calibri"/>
      <family val="2"/>
    </font>
    <font>
      <b/>
      <sz val="12"/>
      <color indexed="18"/>
      <name val="Calibri"/>
      <family val="2"/>
    </font>
    <font>
      <sz val="10"/>
      <color indexed="18"/>
      <name val="Tahoma"/>
      <family val="2"/>
    </font>
    <font>
      <sz val="11"/>
      <name val="Calibri"/>
      <family val="2"/>
    </font>
    <font>
      <b/>
      <sz val="11"/>
      <name val="Calibri"/>
      <family val="2"/>
    </font>
    <font>
      <b/>
      <sz val="8"/>
      <color indexed="62"/>
      <name val="Tahoma"/>
      <family val="2"/>
    </font>
    <font>
      <sz val="8"/>
      <color indexed="62"/>
      <name val="Tahoma"/>
      <family val="2"/>
    </font>
    <font>
      <sz val="11"/>
      <color rgb="FF000000"/>
      <name val="Calibri"/>
      <family val="2"/>
    </font>
    <font>
      <sz val="11"/>
      <color rgb="FF006600"/>
      <name val="Calibri"/>
      <family val="2"/>
    </font>
    <font>
      <sz val="11"/>
      <color rgb="FFFF0000"/>
      <name val="Calibri"/>
      <family val="2"/>
    </font>
    <font>
      <u/>
      <sz val="11"/>
      <color rgb="FF0000FF"/>
      <name val="Calibri"/>
      <family val="2"/>
    </font>
    <font>
      <sz val="10"/>
      <color rgb="FF000000"/>
      <name val="Arial"/>
      <family val="2"/>
    </font>
    <font>
      <b/>
      <sz val="12"/>
      <color rgb="FF000000"/>
      <name val="Arial"/>
      <family val="2"/>
    </font>
    <font>
      <sz val="12"/>
      <color rgb="FF000000"/>
      <name val="Arial"/>
      <family val="2"/>
    </font>
    <font>
      <b/>
      <sz val="11"/>
      <color rgb="FF000000"/>
      <name val="Calibri"/>
      <family val="2"/>
    </font>
    <font>
      <b/>
      <sz val="12"/>
      <color rgb="FF000000"/>
      <name val="Calibri"/>
      <family val="2"/>
    </font>
    <font>
      <b/>
      <sz val="22"/>
      <color rgb="FF000000"/>
      <name val="Calibri"/>
      <family val="2"/>
    </font>
    <font>
      <b/>
      <sz val="16"/>
      <color rgb="FF000000"/>
      <name val="Calibri"/>
      <family val="2"/>
    </font>
    <font>
      <b/>
      <sz val="11"/>
      <color rgb="FFFF0000"/>
      <name val="Calibri"/>
      <family val="2"/>
    </font>
    <font>
      <b/>
      <sz val="14"/>
      <color rgb="FF000000"/>
      <name val="Calibri"/>
      <family val="2"/>
    </font>
    <font>
      <b/>
      <sz val="14"/>
      <color rgb="FF000000"/>
      <name val="Wingdings 2"/>
      <family val="1"/>
      <charset val="2"/>
    </font>
    <font>
      <sz val="10"/>
      <color rgb="FF323232"/>
      <name val="Arial"/>
      <family val="2"/>
    </font>
    <font>
      <sz val="14"/>
      <color rgb="FF000000"/>
      <name val="Calibri"/>
      <family val="2"/>
    </font>
    <font>
      <b/>
      <sz val="10"/>
      <color rgb="FF323232"/>
      <name val="Arial"/>
      <family val="2"/>
    </font>
    <font>
      <b/>
      <sz val="14"/>
      <color rgb="FFFF0000"/>
      <name val="Wingdings 2"/>
      <family val="1"/>
      <charset val="2"/>
    </font>
    <font>
      <sz val="10"/>
      <color rgb="FF000000"/>
      <name val="Calibri"/>
      <family val="2"/>
    </font>
    <font>
      <b/>
      <sz val="8"/>
      <color rgb="FF000000"/>
      <name val="Calibri"/>
      <family val="2"/>
    </font>
    <font>
      <sz val="8"/>
      <color rgb="FF000000"/>
      <name val="Calibri"/>
      <family val="2"/>
    </font>
    <font>
      <sz val="9"/>
      <color rgb="FF000000"/>
      <name val="Calibri"/>
      <family val="2"/>
    </font>
    <font>
      <b/>
      <sz val="11"/>
      <color rgb="FFFF0000"/>
      <name val="Wingdings 2"/>
      <family val="1"/>
      <charset val="2"/>
    </font>
    <font>
      <b/>
      <sz val="10"/>
      <color rgb="FFFF0000"/>
      <name val="Arial"/>
      <family val="2"/>
    </font>
    <font>
      <sz val="8"/>
      <color rgb="FF000000"/>
      <name val="Arial"/>
      <family val="2"/>
    </font>
    <font>
      <b/>
      <sz val="8"/>
      <color rgb="FF000000"/>
      <name val="Arial"/>
      <family val="2"/>
    </font>
    <font>
      <sz val="10"/>
      <color rgb="FFFF0000"/>
      <name val="Arial"/>
      <family val="2"/>
    </font>
    <font>
      <b/>
      <sz val="12"/>
      <color rgb="FF993300"/>
      <name val="Arial"/>
      <family val="2"/>
    </font>
    <font>
      <sz val="11"/>
      <color rgb="FF000000"/>
      <name val="Wingdings 2"/>
      <family val="1"/>
      <charset val="2"/>
    </font>
    <font>
      <sz val="10"/>
      <color rgb="FF000000"/>
      <name val="Wingdings"/>
      <charset val="2"/>
    </font>
    <font>
      <b/>
      <sz val="18"/>
      <color rgb="FF000000"/>
      <name val="Calibri"/>
      <family val="2"/>
    </font>
    <font>
      <sz val="12"/>
      <color rgb="FF000000"/>
      <name val="Calibri"/>
      <family val="2"/>
    </font>
    <font>
      <b/>
      <sz val="24"/>
      <color rgb="FF000000"/>
      <name val="Arial"/>
      <family val="2"/>
    </font>
    <font>
      <sz val="24"/>
      <color rgb="FF000000"/>
      <name val="Calibri"/>
      <family val="2"/>
    </font>
    <font>
      <b/>
      <sz val="24"/>
      <color rgb="FF000000"/>
      <name val="Calibri"/>
      <family val="2"/>
    </font>
    <font>
      <b/>
      <u/>
      <sz val="12"/>
      <color rgb="FF0000FF"/>
      <name val="Calibri"/>
      <family val="2"/>
    </font>
    <font>
      <b/>
      <sz val="26"/>
      <color rgb="FF000000"/>
      <name val="Calibri"/>
      <family val="2"/>
    </font>
    <font>
      <sz val="26"/>
      <color rgb="FF000000"/>
      <name val="Calibri"/>
      <family val="2"/>
    </font>
    <font>
      <sz val="72"/>
      <color rgb="FFFF0000"/>
      <name val="Arial"/>
      <family val="2"/>
    </font>
    <font>
      <sz val="9"/>
      <color rgb="FF000000"/>
      <name val="Arial Narrow"/>
      <family val="2"/>
    </font>
    <font>
      <sz val="7"/>
      <color rgb="FF000000"/>
      <name val="Calibri"/>
      <family val="2"/>
    </font>
    <font>
      <b/>
      <sz val="10"/>
      <color rgb="FF000000"/>
      <name val="Calibri"/>
      <family val="2"/>
    </font>
    <font>
      <b/>
      <sz val="9"/>
      <color rgb="FF000000"/>
      <name val="Calibri"/>
      <family val="2"/>
    </font>
    <font>
      <b/>
      <sz val="10"/>
      <color rgb="FFFF0000"/>
      <name val="Wingdings 2"/>
      <family val="1"/>
      <charset val="2"/>
    </font>
    <font>
      <b/>
      <u/>
      <sz val="14"/>
      <color indexed="8"/>
      <name val="Calibri"/>
      <family val="2"/>
    </font>
    <font>
      <b/>
      <u/>
      <sz val="14"/>
      <color indexed="56"/>
      <name val="Calibri"/>
      <family val="2"/>
    </font>
    <font>
      <sz val="11"/>
      <color theme="0"/>
      <name val="Calibri"/>
      <family val="2"/>
    </font>
    <font>
      <sz val="9"/>
      <color indexed="81"/>
      <name val="Tahoma"/>
      <family val="2"/>
    </font>
    <font>
      <b/>
      <sz val="9"/>
      <color indexed="81"/>
      <name val="Tahoma"/>
      <family val="2"/>
    </font>
    <font>
      <sz val="8"/>
      <color rgb="FFFF0000"/>
      <name val="Calibri"/>
      <family val="2"/>
    </font>
    <font>
      <b/>
      <sz val="8"/>
      <color rgb="FFFF0000"/>
      <name val="Calibri"/>
      <family val="2"/>
    </font>
    <font>
      <sz val="10"/>
      <color indexed="62"/>
      <name val="Tahoma"/>
      <family val="2"/>
    </font>
    <font>
      <sz val="9"/>
      <color rgb="FF000000"/>
      <name val="Arial"/>
      <family val="2"/>
    </font>
    <font>
      <sz val="11"/>
      <color rgb="FF000000"/>
      <name val="Calibri"/>
      <family val="2"/>
      <scheme val="minor"/>
    </font>
    <font>
      <b/>
      <sz val="10.199999999999999"/>
      <color rgb="FF222222"/>
      <name val="Calibri"/>
      <family val="2"/>
      <scheme val="minor"/>
    </font>
    <font>
      <b/>
      <sz val="20"/>
      <color theme="1"/>
      <name val="Calibri"/>
      <family val="2"/>
      <scheme val="minor"/>
    </font>
    <font>
      <sz val="14"/>
      <color theme="1"/>
      <name val="Calibri"/>
      <family val="2"/>
      <scheme val="minor"/>
    </font>
    <font>
      <b/>
      <sz val="14"/>
      <color theme="1"/>
      <name val="Calibri"/>
      <family val="2"/>
      <scheme val="minor"/>
    </font>
    <font>
      <b/>
      <sz val="20"/>
      <color rgb="FF000000"/>
      <name val="Calibri"/>
      <family val="2"/>
    </font>
    <font>
      <sz val="16"/>
      <name val="Calibri"/>
      <family val="2"/>
      <scheme val="minor"/>
    </font>
    <font>
      <b/>
      <sz val="16"/>
      <name val="Arial"/>
      <family val="2"/>
    </font>
    <font>
      <sz val="12"/>
      <name val="Arial"/>
      <family val="2"/>
    </font>
    <font>
      <b/>
      <sz val="10"/>
      <color rgb="FFFF0000"/>
      <name val="Calibri"/>
      <family val="2"/>
    </font>
    <font>
      <sz val="10"/>
      <color theme="1" tint="0.499984740745262"/>
      <name val="Calibri"/>
      <family val="2"/>
    </font>
    <font>
      <sz val="11"/>
      <color theme="1" tint="0.499984740745262"/>
      <name val="Calibri"/>
      <family val="2"/>
    </font>
    <font>
      <b/>
      <u/>
      <sz val="11"/>
      <color indexed="8"/>
      <name val="Calibri"/>
      <family val="2"/>
    </font>
    <font>
      <b/>
      <u/>
      <sz val="11"/>
      <color indexed="56"/>
      <name val="Calibri"/>
      <family val="2"/>
    </font>
    <font>
      <b/>
      <sz val="9"/>
      <color rgb="FFC00000"/>
      <name val="Arial"/>
      <family val="2"/>
    </font>
    <font>
      <b/>
      <sz val="10"/>
      <color rgb="FFC00000"/>
      <name val="Arial"/>
      <family val="2"/>
    </font>
    <font>
      <sz val="6"/>
      <color rgb="FF000000"/>
      <name val="Arial"/>
      <family val="2"/>
    </font>
    <font>
      <sz val="11"/>
      <color theme="0" tint="-0.34998626667073579"/>
      <name val="Calibri"/>
      <family val="2"/>
    </font>
  </fonts>
  <fills count="47">
    <fill>
      <patternFill patternType="none"/>
    </fill>
    <fill>
      <patternFill patternType="gray125"/>
    </fill>
    <fill>
      <patternFill patternType="solid">
        <fgColor rgb="FFFF99CC"/>
        <bgColor rgb="FFFF99CC"/>
      </patternFill>
    </fill>
    <fill>
      <patternFill patternType="solid">
        <fgColor rgb="FFFFFF99"/>
        <bgColor rgb="FFFFFF99"/>
      </patternFill>
    </fill>
    <fill>
      <patternFill patternType="solid">
        <fgColor rgb="FF0070C0"/>
        <bgColor rgb="FF0070C0"/>
      </patternFill>
    </fill>
    <fill>
      <patternFill patternType="solid">
        <fgColor rgb="FFA6A6A6"/>
        <bgColor rgb="FFA6A6A6"/>
      </patternFill>
    </fill>
    <fill>
      <patternFill patternType="solid">
        <fgColor rgb="FFC00000"/>
        <bgColor rgb="FFC00000"/>
      </patternFill>
    </fill>
    <fill>
      <patternFill patternType="solid">
        <fgColor rgb="FFFFC000"/>
        <bgColor rgb="FFFFC000"/>
      </patternFill>
    </fill>
    <fill>
      <patternFill patternType="solid">
        <fgColor rgb="FF92D050"/>
        <bgColor rgb="FF92D050"/>
      </patternFill>
    </fill>
    <fill>
      <patternFill patternType="solid">
        <fgColor rgb="FF00B0F0"/>
        <bgColor rgb="FF00B0F0"/>
      </patternFill>
    </fill>
    <fill>
      <patternFill patternType="solid">
        <fgColor rgb="FFB1A0C7"/>
        <bgColor rgb="FFB1A0C7"/>
      </patternFill>
    </fill>
    <fill>
      <patternFill patternType="solid">
        <fgColor rgb="FFF2F2F2"/>
        <bgColor rgb="FFF2F2F2"/>
      </patternFill>
    </fill>
    <fill>
      <patternFill patternType="solid">
        <fgColor rgb="FFC5D9F1"/>
        <bgColor rgb="FFC5D9F1"/>
      </patternFill>
    </fill>
    <fill>
      <patternFill patternType="solid">
        <fgColor rgb="FFD9D9D9"/>
        <bgColor rgb="FFD9D9D9"/>
      </patternFill>
    </fill>
    <fill>
      <patternFill patternType="solid">
        <fgColor rgb="FFFFFFFF"/>
        <bgColor rgb="FFFFFFFF"/>
      </patternFill>
    </fill>
    <fill>
      <patternFill patternType="solid">
        <fgColor rgb="FFFFFF00"/>
        <bgColor rgb="FFFFFF00"/>
      </patternFill>
    </fill>
    <fill>
      <patternFill patternType="solid">
        <fgColor rgb="FFC4D79B"/>
        <bgColor rgb="FFC4D79B"/>
      </patternFill>
    </fill>
    <fill>
      <patternFill patternType="solid">
        <fgColor rgb="FFDA9694"/>
        <bgColor rgb="FFDA9694"/>
      </patternFill>
    </fill>
    <fill>
      <patternFill patternType="solid">
        <fgColor rgb="FF8DB4E2"/>
        <bgColor rgb="FF8DB4E2"/>
      </patternFill>
    </fill>
    <fill>
      <patternFill patternType="solid">
        <fgColor rgb="FF948A54"/>
        <bgColor rgb="FF948A54"/>
      </patternFill>
    </fill>
    <fill>
      <patternFill patternType="solid">
        <fgColor rgb="FF60497A"/>
        <bgColor rgb="FF60497A"/>
      </patternFill>
    </fill>
    <fill>
      <patternFill patternType="solid">
        <fgColor rgb="FFFCD5B4"/>
        <bgColor rgb="FFFCD5B4"/>
      </patternFill>
    </fill>
    <fill>
      <patternFill patternType="solid">
        <fgColor rgb="FFE26B0A"/>
        <bgColor rgb="FFE26B0A"/>
      </patternFill>
    </fill>
    <fill>
      <patternFill patternType="solid">
        <fgColor rgb="FF95B3D7"/>
        <bgColor rgb="FF95B3D7"/>
      </patternFill>
    </fill>
    <fill>
      <patternFill patternType="solid">
        <fgColor rgb="FFFABF8F"/>
        <bgColor rgb="FFFABF8F"/>
      </patternFill>
    </fill>
    <fill>
      <patternFill patternType="solid">
        <fgColor rgb="FF31869B"/>
        <bgColor rgb="FF31869B"/>
      </patternFill>
    </fill>
    <fill>
      <patternFill patternType="solid">
        <fgColor theme="0" tint="-0.34998626667073579"/>
        <bgColor indexed="64"/>
      </patternFill>
    </fill>
    <fill>
      <patternFill patternType="solid">
        <fgColor theme="3" tint="0.79998168889431442"/>
        <bgColor indexed="64"/>
      </patternFill>
    </fill>
    <fill>
      <patternFill patternType="solid">
        <fgColor rgb="FFFFFF99"/>
        <bgColor indexed="64"/>
      </patternFill>
    </fill>
    <fill>
      <patternFill patternType="solid">
        <fgColor theme="3" tint="0.79998168889431442"/>
        <bgColor rgb="FFFFFF99"/>
      </patternFill>
    </fill>
    <fill>
      <patternFill patternType="solid">
        <fgColor theme="3" tint="0.79998168889431442"/>
        <bgColor rgb="FFF2F2F2"/>
      </patternFill>
    </fill>
    <fill>
      <patternFill patternType="solid">
        <fgColor rgb="FF808080"/>
        <bgColor rgb="FF808080"/>
      </patternFill>
    </fill>
    <fill>
      <patternFill patternType="solid">
        <fgColor rgb="FF969696"/>
        <bgColor rgb="FF969696"/>
      </patternFill>
    </fill>
    <fill>
      <patternFill patternType="solid">
        <fgColor rgb="FFBFBFBF"/>
        <bgColor rgb="FFBFBFBF"/>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34998626667073579"/>
        <bgColor rgb="FFB1A0C7"/>
      </patternFill>
    </fill>
    <fill>
      <patternFill patternType="solid">
        <fgColor theme="0" tint="-0.34998626667073579"/>
        <bgColor rgb="FFA6A6A6"/>
      </patternFill>
    </fill>
    <fill>
      <patternFill patternType="solid">
        <fgColor theme="0" tint="-0.34998626667073579"/>
        <bgColor rgb="FFF2F2F2"/>
      </patternFill>
    </fill>
    <fill>
      <patternFill patternType="solid">
        <fgColor theme="0" tint="-0.34998626667073579"/>
        <bgColor rgb="FFFFFF99"/>
      </patternFill>
    </fill>
    <fill>
      <patternFill patternType="solid">
        <fgColor theme="1" tint="0.499984740745262"/>
        <bgColor indexed="64"/>
      </patternFill>
    </fill>
    <fill>
      <patternFill patternType="solid">
        <fgColor theme="1" tint="0.499984740745262"/>
        <bgColor rgb="FFFFFF99"/>
      </patternFill>
    </fill>
    <fill>
      <patternFill patternType="solid">
        <fgColor theme="2"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59999389629810485"/>
        <bgColor indexed="64"/>
      </patternFill>
    </fill>
    <fill>
      <patternFill patternType="solid">
        <fgColor rgb="FF00B0F0"/>
        <bgColor rgb="FFF2F2F2"/>
      </patternFill>
    </fill>
  </fills>
  <borders count="127">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medium">
        <color rgb="FF000000"/>
      </top>
      <bottom/>
      <diagonal/>
    </border>
    <border>
      <left/>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indexed="64"/>
      </left>
      <right/>
      <top style="thin">
        <color rgb="FF000000"/>
      </top>
      <bottom style="medium">
        <color indexed="64"/>
      </bottom>
      <diagonal/>
    </border>
    <border>
      <left/>
      <right/>
      <top style="thin">
        <color rgb="FF000000"/>
      </top>
      <bottom style="thin">
        <color rgb="FF000000"/>
      </bottom>
      <diagonal/>
    </border>
    <border>
      <left/>
      <right style="thin">
        <color rgb="FF000000"/>
      </right>
      <top style="thin">
        <color rgb="FF000000"/>
      </top>
      <bottom/>
      <diagonal/>
    </border>
    <border>
      <left style="medium">
        <color rgb="FF000000"/>
      </left>
      <right style="medium">
        <color rgb="FF000000"/>
      </right>
      <top/>
      <bottom/>
      <diagonal/>
    </border>
    <border>
      <left style="thin">
        <color rgb="FF000000"/>
      </left>
      <right style="thin">
        <color rgb="FF000000"/>
      </right>
      <top style="thin">
        <color rgb="FF000000"/>
      </top>
      <bottom/>
      <diagonal/>
    </border>
    <border>
      <left/>
      <right/>
      <top style="thin">
        <color rgb="FF000000"/>
      </top>
      <bottom style="medium">
        <color indexed="64"/>
      </bottom>
      <diagonal/>
    </border>
    <border>
      <left style="medium">
        <color rgb="FF000000"/>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medium">
        <color indexed="64"/>
      </left>
      <right style="medium">
        <color rgb="FF000000"/>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style="thin">
        <color rgb="FF000000"/>
      </right>
      <top style="medium">
        <color indexed="64"/>
      </top>
      <bottom style="thin">
        <color rgb="FF000000"/>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thin">
        <color rgb="FF000000"/>
      </left>
      <right/>
      <top style="thin">
        <color rgb="FF000000"/>
      </top>
      <bottom/>
      <diagonal/>
    </border>
    <border>
      <left style="medium">
        <color indexed="64"/>
      </left>
      <right/>
      <top style="thin">
        <color rgb="FF000000"/>
      </top>
      <bottom/>
      <diagonal/>
    </border>
    <border>
      <left style="thin">
        <color rgb="FF000000"/>
      </left>
      <right style="medium">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style="medium">
        <color indexed="64"/>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indexed="64"/>
      </top>
      <bottom style="medium">
        <color indexed="64"/>
      </bottom>
      <diagonal/>
    </border>
    <border>
      <left style="thin">
        <color rgb="FF000000"/>
      </left>
      <right style="thin">
        <color rgb="FF000000"/>
      </right>
      <top style="thin">
        <color rgb="FF000000"/>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rgb="FF000000"/>
      </top>
      <bottom style="thin">
        <color indexed="64"/>
      </bottom>
      <diagonal/>
    </border>
    <border>
      <left/>
      <right/>
      <top/>
      <bottom style="thin">
        <color indexed="64"/>
      </bottom>
      <diagonal/>
    </border>
    <border>
      <left/>
      <right style="medium">
        <color rgb="FF000000"/>
      </right>
      <top/>
      <bottom style="thin">
        <color indexed="64"/>
      </bottom>
      <diagonal/>
    </border>
    <border>
      <left style="medium">
        <color rgb="FF000000"/>
      </left>
      <right style="medium">
        <color rgb="FF000000"/>
      </right>
      <top/>
      <bottom style="thin">
        <color indexed="64"/>
      </bottom>
      <diagonal/>
    </border>
    <border>
      <left style="medium">
        <color rgb="FF000000"/>
      </left>
      <right/>
      <top/>
      <bottom style="thin">
        <color indexed="64"/>
      </bottom>
      <diagonal/>
    </border>
    <border>
      <left/>
      <right style="thin">
        <color rgb="FF000000"/>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indexed="64"/>
      </bottom>
      <diagonal/>
    </border>
    <border>
      <left style="medium">
        <color rgb="FF000000"/>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bottom/>
      <diagonal/>
    </border>
    <border>
      <left/>
      <right style="thin">
        <color indexed="64"/>
      </right>
      <top style="thin">
        <color rgb="FF000000"/>
      </top>
      <bottom/>
      <diagonal/>
    </border>
    <border>
      <left/>
      <right style="thin">
        <color indexed="64"/>
      </right>
      <top/>
      <bottom style="thin">
        <color rgb="FF000000"/>
      </bottom>
      <diagonal/>
    </border>
    <border>
      <left/>
      <right style="medium">
        <color indexed="64"/>
      </right>
      <top style="thin">
        <color rgb="FF000000"/>
      </top>
      <bottom style="medium">
        <color indexed="64"/>
      </bottom>
      <diagonal/>
    </border>
    <border>
      <left style="thin">
        <color indexed="64"/>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rgb="FF000000"/>
      </right>
      <top/>
      <bottom style="thin">
        <color rgb="FF000000"/>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9">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0" fontId="22" fillId="0" borderId="0" applyNumberFormat="0" applyFill="0" applyBorder="0" applyAlignment="0" applyProtection="0"/>
    <xf numFmtId="0" fontId="19" fillId="0" borderId="0"/>
  </cellStyleXfs>
  <cellXfs count="846">
    <xf numFmtId="0" fontId="0" fillId="0" borderId="0" xfId="0"/>
    <xf numFmtId="0" fontId="23" fillId="0" borderId="0" xfId="0" applyFont="1"/>
    <xf numFmtId="0" fontId="0" fillId="0" borderId="0" xfId="0" applyAlignment="1">
      <alignment wrapText="1"/>
    </xf>
    <xf numFmtId="0" fontId="0" fillId="2" borderId="0" xfId="0" applyFill="1"/>
    <xf numFmtId="0" fontId="26" fillId="0" borderId="0" xfId="0" applyFont="1" applyFill="1" applyAlignment="1">
      <alignment wrapText="1"/>
    </xf>
    <xf numFmtId="0" fontId="0" fillId="0" borderId="0" xfId="0" applyFill="1" applyAlignment="1">
      <alignment wrapText="1"/>
    </xf>
    <xf numFmtId="0" fontId="29" fillId="0" borderId="0" xfId="0" applyFont="1" applyFill="1"/>
    <xf numFmtId="0" fontId="27" fillId="5" borderId="0" xfId="0" applyFont="1" applyFill="1" applyAlignment="1" applyProtection="1">
      <alignment horizontal="left" vertical="center"/>
    </xf>
    <xf numFmtId="0" fontId="0" fillId="5" borderId="0" xfId="0" applyFont="1" applyFill="1" applyAlignment="1" applyProtection="1">
      <alignment horizontal="left" vertical="center"/>
    </xf>
    <xf numFmtId="49" fontId="0" fillId="0" borderId="21" xfId="0" applyNumberFormat="1" applyFont="1" applyFill="1" applyBorder="1" applyAlignment="1" applyProtection="1">
      <alignment vertical="center"/>
    </xf>
    <xf numFmtId="0" fontId="26" fillId="0" borderId="0" xfId="0" applyFont="1"/>
    <xf numFmtId="0" fontId="30" fillId="0" borderId="0" xfId="0" applyFont="1"/>
    <xf numFmtId="49" fontId="37" fillId="0" borderId="0" xfId="0" applyNumberFormat="1" applyFont="1" applyFill="1" applyAlignment="1" applyProtection="1">
      <alignment horizontal="left" vertical="center"/>
    </xf>
    <xf numFmtId="49" fontId="37" fillId="0" borderId="0" xfId="0" applyNumberFormat="1" applyFont="1" applyFill="1" applyAlignment="1" applyProtection="1">
      <alignment vertical="center"/>
    </xf>
    <xf numFmtId="0" fontId="0" fillId="0" borderId="0" xfId="0" applyFont="1" applyProtection="1"/>
    <xf numFmtId="0" fontId="29" fillId="0" borderId="0" xfId="0" applyFont="1" applyAlignment="1" applyProtection="1">
      <alignment vertical="top"/>
    </xf>
    <xf numFmtId="0" fontId="29" fillId="0" borderId="0" xfId="0" applyFont="1" applyFill="1" applyAlignment="1" applyProtection="1">
      <alignment vertical="top"/>
    </xf>
    <xf numFmtId="0" fontId="38" fillId="0" borderId="0" xfId="0" applyFont="1" applyProtection="1"/>
    <xf numFmtId="0" fontId="38" fillId="0" borderId="0" xfId="0" applyFont="1" applyFill="1" applyAlignment="1" applyProtection="1">
      <alignment horizontal="left"/>
    </xf>
    <xf numFmtId="0" fontId="39" fillId="13" borderId="21" xfId="0" applyFont="1" applyFill="1" applyBorder="1" applyAlignment="1" applyProtection="1">
      <alignment horizontal="left"/>
    </xf>
    <xf numFmtId="0" fontId="39" fillId="0" borderId="0" xfId="0" applyFont="1" applyFill="1" applyAlignment="1" applyProtection="1">
      <alignment horizontal="left"/>
    </xf>
    <xf numFmtId="0" fontId="39" fillId="0" borderId="0" xfId="0" applyFont="1" applyFill="1" applyAlignment="1" applyProtection="1">
      <alignment horizontal="right" vertical="center"/>
    </xf>
    <xf numFmtId="0" fontId="39" fillId="0" borderId="0" xfId="0" applyFont="1" applyAlignment="1" applyProtection="1">
      <alignment horizontal="right" vertical="center"/>
    </xf>
    <xf numFmtId="49" fontId="0" fillId="0" borderId="31" xfId="0" applyNumberFormat="1" applyBorder="1" applyAlignment="1" applyProtection="1">
      <alignment horizontal="center"/>
    </xf>
    <xf numFmtId="0" fontId="0" fillId="0" borderId="31" xfId="0" applyFont="1" applyBorder="1" applyAlignment="1" applyProtection="1"/>
    <xf numFmtId="49" fontId="0" fillId="0" borderId="31" xfId="0" applyNumberFormat="1" applyFont="1" applyBorder="1" applyAlignment="1" applyProtection="1"/>
    <xf numFmtId="165" fontId="0" fillId="0" borderId="0" xfId="0" applyNumberFormat="1" applyFont="1" applyAlignment="1" applyProtection="1">
      <alignment vertical="center"/>
    </xf>
    <xf numFmtId="0" fontId="0" fillId="0" borderId="17" xfId="0" applyFont="1" applyBorder="1" applyAlignment="1" applyProtection="1">
      <alignment vertical="center"/>
    </xf>
    <xf numFmtId="0" fontId="0" fillId="0" borderId="17" xfId="0" applyFont="1" applyBorder="1" applyAlignment="1" applyProtection="1">
      <alignment horizontal="left" vertical="top"/>
    </xf>
    <xf numFmtId="0" fontId="0" fillId="0" borderId="17" xfId="0" applyFont="1" applyBorder="1" applyProtection="1"/>
    <xf numFmtId="0" fontId="27" fillId="14" borderId="0" xfId="0" applyFont="1" applyFill="1" applyAlignment="1" applyProtection="1">
      <alignment vertical="center"/>
    </xf>
    <xf numFmtId="165" fontId="0" fillId="0" borderId="0" xfId="0" applyNumberFormat="1" applyFont="1" applyFill="1" applyAlignment="1" applyProtection="1">
      <alignment vertical="center"/>
    </xf>
    <xf numFmtId="0" fontId="0" fillId="13" borderId="14" xfId="0" applyFont="1" applyFill="1" applyBorder="1" applyAlignment="1" applyProtection="1">
      <alignment horizontal="center" vertical="center"/>
    </xf>
    <xf numFmtId="0" fontId="37" fillId="0" borderId="0" xfId="0" applyFont="1" applyFill="1" applyAlignment="1" applyProtection="1">
      <alignment horizontal="center" vertical="center" wrapText="1"/>
    </xf>
    <xf numFmtId="14" fontId="0" fillId="0" borderId="0" xfId="0" applyNumberFormat="1" applyFont="1" applyProtection="1"/>
    <xf numFmtId="0" fontId="37" fillId="14" borderId="32" xfId="0" applyFont="1" applyFill="1" applyBorder="1" applyAlignment="1" applyProtection="1">
      <alignment horizontal="center" vertical="center" wrapText="1"/>
      <protection locked="0"/>
    </xf>
    <xf numFmtId="49" fontId="37" fillId="0" borderId="21" xfId="0" applyNumberFormat="1" applyFont="1" applyBorder="1" applyAlignment="1" applyProtection="1">
      <alignment horizontal="center" vertical="center"/>
      <protection locked="0"/>
    </xf>
    <xf numFmtId="49" fontId="37" fillId="0" borderId="33" xfId="0" applyNumberFormat="1" applyFont="1" applyBorder="1" applyAlignment="1" applyProtection="1">
      <alignment horizontal="center" vertical="center"/>
      <protection locked="0"/>
    </xf>
    <xf numFmtId="2" fontId="37" fillId="0" borderId="34" xfId="0" applyNumberFormat="1" applyFont="1" applyBorder="1" applyAlignment="1" applyProtection="1">
      <alignment horizontal="center" vertical="center"/>
      <protection locked="0"/>
    </xf>
    <xf numFmtId="0" fontId="41" fillId="0" borderId="0" xfId="0" applyFont="1" applyAlignment="1" applyProtection="1">
      <alignment horizontal="center" vertical="top"/>
      <protection hidden="1"/>
    </xf>
    <xf numFmtId="0" fontId="42" fillId="0" borderId="0" xfId="0" applyFont="1" applyProtection="1">
      <protection hidden="1"/>
    </xf>
    <xf numFmtId="0" fontId="0" fillId="0" borderId="0" xfId="0" applyAlignment="1" applyProtection="1">
      <protection hidden="1"/>
    </xf>
    <xf numFmtId="1" fontId="42" fillId="0" borderId="0" xfId="0" applyNumberFormat="1" applyFont="1" applyAlignment="1" applyProtection="1">
      <protection hidden="1"/>
    </xf>
    <xf numFmtId="0" fontId="42" fillId="0" borderId="0" xfId="0" applyFont="1" applyAlignment="1" applyProtection="1">
      <protection hidden="1"/>
    </xf>
    <xf numFmtId="0" fontId="39" fillId="0" borderId="0" xfId="0" applyFont="1" applyAlignment="1" applyProtection="1">
      <alignment horizontal="left"/>
    </xf>
    <xf numFmtId="0" fontId="39" fillId="0" borderId="0" xfId="0" applyFont="1" applyFill="1" applyAlignment="1" applyProtection="1">
      <alignment horizontal="center"/>
    </xf>
    <xf numFmtId="0" fontId="39" fillId="0" borderId="35" xfId="0" applyFont="1" applyBorder="1" applyAlignment="1" applyProtection="1">
      <alignment horizontal="right" vertical="center"/>
    </xf>
    <xf numFmtId="0" fontId="0" fillId="0" borderId="0" xfId="0" applyFont="1" applyFill="1" applyProtection="1"/>
    <xf numFmtId="0" fontId="0" fillId="0" borderId="0" xfId="0" applyFont="1"/>
    <xf numFmtId="0" fontId="31" fillId="0" borderId="0" xfId="0" applyFont="1" applyAlignment="1" applyProtection="1">
      <alignment horizontal="right" vertical="center"/>
    </xf>
    <xf numFmtId="0" fontId="39" fillId="0" borderId="0" xfId="0" applyFont="1" applyAlignment="1" applyProtection="1">
      <alignment horizontal="center" vertical="center"/>
    </xf>
    <xf numFmtId="1" fontId="39" fillId="0" borderId="36" xfId="0" applyNumberFormat="1" applyFont="1" applyFill="1" applyBorder="1" applyAlignment="1" applyProtection="1">
      <alignment horizontal="center" vertical="center"/>
    </xf>
    <xf numFmtId="0" fontId="39" fillId="0" borderId="0" xfId="0" applyFont="1" applyAlignment="1" applyProtection="1">
      <alignment horizontal="center"/>
    </xf>
    <xf numFmtId="0" fontId="37" fillId="0" borderId="21" xfId="0" applyFont="1" applyFill="1" applyBorder="1" applyAlignment="1" applyProtection="1">
      <alignment horizontal="left" vertical="center"/>
    </xf>
    <xf numFmtId="49" fontId="37" fillId="0" borderId="37" xfId="0" applyNumberFormat="1" applyFont="1" applyBorder="1" applyAlignment="1" applyProtection="1">
      <alignment vertical="center"/>
    </xf>
    <xf numFmtId="49" fontId="37" fillId="0" borderId="25" xfId="0" applyNumberFormat="1" applyFont="1" applyBorder="1" applyAlignment="1" applyProtection="1">
      <alignment vertical="center"/>
    </xf>
    <xf numFmtId="49" fontId="37" fillId="0" borderId="21" xfId="0" applyNumberFormat="1" applyFont="1" applyBorder="1" applyAlignment="1" applyProtection="1">
      <alignment vertical="center"/>
    </xf>
    <xf numFmtId="0" fontId="37" fillId="0" borderId="21" xfId="0" applyFont="1" applyFill="1" applyBorder="1" applyAlignment="1" applyProtection="1">
      <alignment vertical="center"/>
    </xf>
    <xf numFmtId="49" fontId="37" fillId="0" borderId="21" xfId="0" applyNumberFormat="1" applyFont="1" applyFill="1" applyBorder="1" applyAlignment="1" applyProtection="1">
      <alignment horizontal="center"/>
    </xf>
    <xf numFmtId="49" fontId="37" fillId="0" borderId="21" xfId="0" applyNumberFormat="1" applyFont="1" applyFill="1" applyBorder="1" applyAlignment="1" applyProtection="1">
      <alignment horizontal="center" vertical="center"/>
    </xf>
    <xf numFmtId="0" fontId="0" fillId="0" borderId="38" xfId="0" applyFont="1" applyFill="1" applyBorder="1" applyAlignment="1" applyProtection="1">
      <alignment horizontal="left" vertical="center"/>
    </xf>
    <xf numFmtId="0" fontId="0" fillId="0" borderId="0" xfId="0" applyAlignment="1" applyProtection="1">
      <alignment horizontal="left" vertical="center"/>
    </xf>
    <xf numFmtId="0" fontId="0" fillId="0" borderId="38" xfId="0" applyBorder="1" applyAlignment="1" applyProtection="1">
      <alignment horizontal="left" vertical="center"/>
    </xf>
    <xf numFmtId="0" fontId="39" fillId="0" borderId="0" xfId="0" applyFont="1" applyAlignment="1">
      <alignment horizontal="left"/>
    </xf>
    <xf numFmtId="0" fontId="37" fillId="0" borderId="0" xfId="0" applyFont="1" applyAlignment="1">
      <alignment horizontal="center"/>
    </xf>
    <xf numFmtId="0" fontId="37" fillId="0" borderId="0" xfId="0" applyFont="1"/>
    <xf numFmtId="0" fontId="43" fillId="0" borderId="0" xfId="0" applyFont="1"/>
    <xf numFmtId="0" fontId="43" fillId="0" borderId="22" xfId="0" applyFont="1" applyBorder="1"/>
    <xf numFmtId="0" fontId="44" fillId="0" borderId="0" xfId="0" applyFont="1"/>
    <xf numFmtId="0" fontId="44" fillId="0" borderId="31" xfId="0" applyFont="1" applyBorder="1" applyAlignment="1">
      <alignment wrapText="1"/>
    </xf>
    <xf numFmtId="0" fontId="44" fillId="0" borderId="0" xfId="0" applyFont="1" applyAlignment="1">
      <alignment wrapText="1"/>
    </xf>
    <xf numFmtId="0" fontId="45" fillId="12" borderId="0" xfId="0" applyFont="1" applyFill="1" applyAlignment="1">
      <alignment wrapText="1"/>
    </xf>
    <xf numFmtId="0" fontId="43" fillId="0" borderId="0" xfId="0" applyFont="1" applyAlignment="1">
      <alignment wrapText="1"/>
    </xf>
    <xf numFmtId="0" fontId="43" fillId="0" borderId="0" xfId="0" applyFont="1" applyFill="1"/>
    <xf numFmtId="0" fontId="43" fillId="0" borderId="0" xfId="0" applyFont="1" applyFill="1" applyAlignment="1">
      <alignment vertical="center"/>
    </xf>
    <xf numFmtId="3" fontId="43" fillId="0" borderId="0" xfId="0" applyNumberFormat="1" applyFont="1" applyFill="1"/>
    <xf numFmtId="3" fontId="43" fillId="0" borderId="0" xfId="0" applyNumberFormat="1" applyFont="1" applyFill="1" applyAlignment="1">
      <alignment vertical="center"/>
    </xf>
    <xf numFmtId="0" fontId="43" fillId="0" borderId="31" xfId="0" applyFont="1" applyFill="1" applyBorder="1"/>
    <xf numFmtId="0" fontId="43" fillId="0" borderId="0" xfId="0" applyFont="1" applyFill="1" applyAlignment="1">
      <alignment wrapText="1"/>
    </xf>
    <xf numFmtId="0" fontId="43" fillId="12" borderId="31" xfId="0" applyFont="1" applyFill="1" applyBorder="1"/>
    <xf numFmtId="0" fontId="44" fillId="0" borderId="31" xfId="0" applyFont="1" applyFill="1" applyBorder="1" applyAlignment="1">
      <alignment wrapText="1"/>
    </xf>
    <xf numFmtId="0" fontId="44" fillId="0" borderId="0" xfId="0" applyFont="1" applyFill="1" applyAlignment="1">
      <alignment wrapText="1"/>
    </xf>
    <xf numFmtId="0" fontId="43" fillId="0" borderId="31" xfId="0" applyFont="1" applyBorder="1"/>
    <xf numFmtId="0" fontId="43" fillId="15" borderId="22" xfId="0" applyFont="1" applyFill="1" applyBorder="1"/>
    <xf numFmtId="0" fontId="44" fillId="15" borderId="0" xfId="0" applyFont="1" applyFill="1"/>
    <xf numFmtId="0" fontId="43" fillId="15" borderId="0" xfId="0" applyFont="1" applyFill="1"/>
    <xf numFmtId="0" fontId="44" fillId="15" borderId="31" xfId="0" applyFont="1" applyFill="1" applyBorder="1" applyAlignment="1">
      <alignment wrapText="1"/>
    </xf>
    <xf numFmtId="0" fontId="44" fillId="15" borderId="31" xfId="0" applyFont="1" applyFill="1" applyBorder="1"/>
    <xf numFmtId="2" fontId="43" fillId="15" borderId="0" xfId="0" applyNumberFormat="1" applyFont="1" applyFill="1"/>
    <xf numFmtId="0" fontId="43" fillId="15" borderId="31" xfId="0" applyFont="1" applyFill="1" applyBorder="1"/>
    <xf numFmtId="2" fontId="43" fillId="15" borderId="31" xfId="0" applyNumberFormat="1" applyFont="1" applyFill="1" applyBorder="1"/>
    <xf numFmtId="2" fontId="43" fillId="0" borderId="0" xfId="0" applyNumberFormat="1" applyFont="1"/>
    <xf numFmtId="0" fontId="0" fillId="15" borderId="0" xfId="0" applyFill="1"/>
    <xf numFmtId="4" fontId="43" fillId="15" borderId="31" xfId="0" applyNumberFormat="1" applyFont="1" applyFill="1" applyBorder="1"/>
    <xf numFmtId="0" fontId="44" fillId="0" borderId="31" xfId="0" applyFont="1" applyBorder="1"/>
    <xf numFmtId="0" fontId="25" fillId="0" borderId="0" xfId="0" applyFont="1"/>
    <xf numFmtId="0" fontId="25" fillId="0" borderId="0" xfId="0" applyFont="1" applyFill="1"/>
    <xf numFmtId="0" fontId="46" fillId="0" borderId="0" xfId="0" applyFont="1" applyAlignment="1">
      <alignment wrapText="1"/>
    </xf>
    <xf numFmtId="0" fontId="46" fillId="0" borderId="0" xfId="0" applyFont="1" applyAlignment="1" applyProtection="1">
      <alignment vertical="center"/>
      <protection hidden="1"/>
    </xf>
    <xf numFmtId="0" fontId="23" fillId="0" borderId="0" xfId="0" applyFont="1" applyAlignment="1">
      <alignment vertical="center"/>
    </xf>
    <xf numFmtId="0" fontId="0" fillId="0" borderId="0" xfId="0" applyAlignment="1">
      <alignment horizontal="center"/>
    </xf>
    <xf numFmtId="0" fontId="0" fillId="2" borderId="0" xfId="0" applyFill="1" applyAlignment="1">
      <alignment horizontal="center"/>
    </xf>
    <xf numFmtId="0" fontId="47" fillId="0" borderId="0" xfId="0" applyFont="1"/>
    <xf numFmtId="164" fontId="0" fillId="0" borderId="0" xfId="0" applyNumberFormat="1" applyAlignment="1">
      <alignment horizontal="center"/>
    </xf>
    <xf numFmtId="0" fontId="0" fillId="2" borderId="0" xfId="0" applyFill="1" applyAlignment="1"/>
    <xf numFmtId="49" fontId="0" fillId="0" borderId="0" xfId="0" applyNumberFormat="1"/>
    <xf numFmtId="0" fontId="48" fillId="0" borderId="0" xfId="0" applyFont="1"/>
    <xf numFmtId="0" fontId="0" fillId="12" borderId="0" xfId="0" applyFill="1"/>
    <xf numFmtId="0" fontId="0" fillId="12" borderId="0" xfId="0" applyFill="1" applyAlignment="1">
      <alignment horizontal="center"/>
    </xf>
    <xf numFmtId="0" fontId="23" fillId="12" borderId="0" xfId="0" applyFont="1" applyFill="1" applyAlignment="1">
      <alignment horizontal="center"/>
    </xf>
    <xf numFmtId="0" fontId="47" fillId="12" borderId="0" xfId="0" applyFont="1" applyFill="1"/>
    <xf numFmtId="0" fontId="23" fillId="12" borderId="0" xfId="0" applyFont="1" applyFill="1" applyAlignment="1">
      <alignment horizontal="center" wrapText="1"/>
    </xf>
    <xf numFmtId="0" fontId="44" fillId="12" borderId="0" xfId="0" applyFont="1" applyFill="1" applyAlignment="1">
      <alignment wrapText="1"/>
    </xf>
    <xf numFmtId="0" fontId="43" fillId="12" borderId="0" xfId="0" applyFont="1" applyFill="1"/>
    <xf numFmtId="0" fontId="43" fillId="12" borderId="0" xfId="0" applyFont="1" applyFill="1" applyAlignment="1">
      <alignment horizontal="center"/>
    </xf>
    <xf numFmtId="0" fontId="0" fillId="16" borderId="0" xfId="0" applyFill="1"/>
    <xf numFmtId="0" fontId="0" fillId="16" borderId="0" xfId="0" applyFill="1" applyAlignment="1">
      <alignment horizontal="center"/>
    </xf>
    <xf numFmtId="0" fontId="43" fillId="16" borderId="0" xfId="0" applyFont="1" applyFill="1" applyAlignment="1">
      <alignment horizontal="center"/>
    </xf>
    <xf numFmtId="0" fontId="43" fillId="16" borderId="0" xfId="0" applyFont="1" applyFill="1"/>
    <xf numFmtId="0" fontId="47" fillId="16" borderId="0" xfId="0" applyFont="1" applyFill="1"/>
    <xf numFmtId="0" fontId="0" fillId="17" borderId="0" xfId="0" applyFill="1"/>
    <xf numFmtId="0" fontId="0" fillId="17" borderId="0" xfId="0" applyFill="1" applyAlignment="1">
      <alignment horizontal="center"/>
    </xf>
    <xf numFmtId="0" fontId="47" fillId="17" borderId="0" xfId="0" applyFont="1" applyFill="1"/>
    <xf numFmtId="0" fontId="0" fillId="18" borderId="0" xfId="0" applyFill="1"/>
    <xf numFmtId="0" fontId="0" fillId="18" borderId="0" xfId="0" applyFill="1" applyAlignment="1">
      <alignment horizontal="center"/>
    </xf>
    <xf numFmtId="0" fontId="47" fillId="18" borderId="0" xfId="0" applyFont="1" applyFill="1"/>
    <xf numFmtId="0" fontId="0" fillId="19" borderId="0" xfId="0" applyFill="1"/>
    <xf numFmtId="0" fontId="0" fillId="19" borderId="0" xfId="0" applyFill="1" applyAlignment="1">
      <alignment horizontal="center"/>
    </xf>
    <xf numFmtId="0" fontId="47" fillId="19" borderId="0" xfId="0" applyFont="1" applyFill="1"/>
    <xf numFmtId="0" fontId="0" fillId="20" borderId="0" xfId="0" applyFill="1"/>
    <xf numFmtId="0" fontId="0" fillId="20" borderId="0" xfId="0" applyFill="1" applyAlignment="1">
      <alignment horizontal="center"/>
    </xf>
    <xf numFmtId="0" fontId="47" fillId="20" borderId="0" xfId="0" applyFont="1" applyFill="1"/>
    <xf numFmtId="0" fontId="0" fillId="21" borderId="0" xfId="0" applyFill="1"/>
    <xf numFmtId="0" fontId="0" fillId="21" borderId="0" xfId="0" applyFill="1" applyAlignment="1">
      <alignment horizontal="center"/>
    </xf>
    <xf numFmtId="0" fontId="47" fillId="21" borderId="0" xfId="0" applyFont="1" applyFill="1"/>
    <xf numFmtId="0" fontId="0" fillId="22" borderId="0" xfId="0" applyFill="1"/>
    <xf numFmtId="0" fontId="0" fillId="22" borderId="0" xfId="0" applyFill="1" applyAlignment="1">
      <alignment horizontal="center"/>
    </xf>
    <xf numFmtId="0" fontId="47" fillId="22" borderId="0" xfId="0" applyFont="1" applyFill="1"/>
    <xf numFmtId="0" fontId="0" fillId="10" borderId="0" xfId="0" applyFill="1"/>
    <xf numFmtId="0" fontId="0" fillId="10" borderId="0" xfId="0" applyFill="1" applyAlignment="1">
      <alignment horizontal="center"/>
    </xf>
    <xf numFmtId="0" fontId="47" fillId="10" borderId="0" xfId="0" applyFont="1" applyFill="1"/>
    <xf numFmtId="0" fontId="0" fillId="23" borderId="0" xfId="0" applyFill="1"/>
    <xf numFmtId="0" fontId="0" fillId="23" borderId="0" xfId="0" applyFill="1" applyAlignment="1">
      <alignment horizontal="center"/>
    </xf>
    <xf numFmtId="0" fontId="47" fillId="23" borderId="0" xfId="0" applyFont="1" applyFill="1"/>
    <xf numFmtId="0" fontId="0" fillId="24" borderId="0" xfId="0" applyFill="1"/>
    <xf numFmtId="0" fontId="0" fillId="24" borderId="0" xfId="0" applyFill="1" applyAlignment="1">
      <alignment horizontal="center"/>
    </xf>
    <xf numFmtId="0" fontId="47" fillId="24" borderId="0" xfId="0" applyFont="1" applyFill="1"/>
    <xf numFmtId="0" fontId="0" fillId="25" borderId="0" xfId="0" applyFill="1"/>
    <xf numFmtId="0" fontId="0" fillId="25" borderId="0" xfId="0" applyFill="1" applyAlignment="1">
      <alignment horizontal="center"/>
    </xf>
    <xf numFmtId="0" fontId="47" fillId="25" borderId="0" xfId="0" applyFont="1" applyFill="1"/>
    <xf numFmtId="0" fontId="0" fillId="0" borderId="33" xfId="0" applyFont="1" applyBorder="1" applyProtection="1">
      <protection locked="0"/>
    </xf>
    <xf numFmtId="0" fontId="0" fillId="0" borderId="0" xfId="0" applyFont="1" applyProtection="1">
      <protection locked="0"/>
    </xf>
    <xf numFmtId="165" fontId="40" fillId="0" borderId="32" xfId="0" applyNumberFormat="1" applyFont="1" applyBorder="1" applyAlignment="1" applyProtection="1">
      <alignment horizontal="center" vertical="center" wrapText="1"/>
      <protection locked="0"/>
    </xf>
    <xf numFmtId="49" fontId="37" fillId="0" borderId="43" xfId="0" applyNumberFormat="1" applyFont="1" applyBorder="1" applyAlignment="1" applyProtection="1">
      <alignment horizontal="center" vertical="center"/>
      <protection locked="0"/>
    </xf>
    <xf numFmtId="49" fontId="37" fillId="0" borderId="37" xfId="0" applyNumberFormat="1" applyFont="1" applyBorder="1" applyAlignment="1" applyProtection="1">
      <alignment horizontal="center" vertical="center"/>
      <protection locked="0"/>
    </xf>
    <xf numFmtId="49" fontId="37" fillId="0" borderId="21" xfId="0" applyNumberFormat="1" applyFont="1" applyBorder="1" applyAlignment="1" applyProtection="1">
      <alignment horizontal="left" vertical="center"/>
      <protection locked="0"/>
    </xf>
    <xf numFmtId="49" fontId="37" fillId="0" borderId="37" xfId="0" applyNumberFormat="1" applyFont="1" applyBorder="1" applyAlignment="1" applyProtection="1">
      <alignment horizontal="left" vertical="center"/>
      <protection locked="0"/>
    </xf>
    <xf numFmtId="49" fontId="37" fillId="0" borderId="43" xfId="0" applyNumberFormat="1" applyFont="1" applyBorder="1" applyAlignment="1" applyProtection="1">
      <alignment horizontal="left" vertical="center"/>
      <protection locked="0"/>
    </xf>
    <xf numFmtId="49" fontId="37" fillId="0" borderId="25" xfId="0" applyNumberFormat="1" applyFont="1" applyBorder="1" applyAlignment="1" applyProtection="1">
      <alignment horizontal="center" vertical="center"/>
      <protection locked="0"/>
    </xf>
    <xf numFmtId="0" fontId="0" fillId="0" borderId="0" xfId="0" applyFill="1" applyBorder="1"/>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left" vertical="center"/>
    </xf>
    <xf numFmtId="1" fontId="0" fillId="0" borderId="0" xfId="0" applyNumberFormat="1" applyFont="1" applyFill="1" applyBorder="1" applyProtection="1"/>
    <xf numFmtId="0" fontId="40" fillId="0" borderId="0" xfId="0" applyFont="1" applyFill="1" applyBorder="1" applyAlignment="1" applyProtection="1">
      <alignment horizontal="center" vertical="center" wrapText="1"/>
    </xf>
    <xf numFmtId="166" fontId="37" fillId="0" borderId="0" xfId="0" applyNumberFormat="1" applyFont="1" applyFill="1" applyBorder="1" applyAlignment="1" applyProtection="1">
      <alignment horizontal="center" vertical="center" wrapText="1"/>
    </xf>
    <xf numFmtId="0" fontId="0" fillId="0" borderId="0" xfId="0" applyFont="1" applyFill="1" applyBorder="1" applyAlignment="1" applyProtection="1">
      <alignment horizontal="left" vertical="center"/>
    </xf>
    <xf numFmtId="0" fontId="37" fillId="0" borderId="0" xfId="0" applyFont="1" applyFill="1" applyBorder="1" applyAlignment="1" applyProtection="1">
      <alignment vertical="center" wrapText="1" shrinkToFit="1"/>
    </xf>
    <xf numFmtId="0" fontId="49" fillId="0" borderId="0" xfId="0" applyFont="1" applyFill="1" applyAlignment="1" applyProtection="1">
      <alignment horizontal="right" vertical="top"/>
    </xf>
    <xf numFmtId="1" fontId="37" fillId="0" borderId="0" xfId="0" applyNumberFormat="1" applyFont="1" applyFill="1" applyBorder="1" applyAlignment="1" applyProtection="1">
      <alignment horizontal="left" vertical="center"/>
    </xf>
    <xf numFmtId="49" fontId="39" fillId="0" borderId="0" xfId="0" applyNumberFormat="1" applyFont="1" applyFill="1" applyBorder="1" applyAlignment="1" applyProtection="1">
      <alignment horizontal="center" vertical="center" wrapText="1"/>
    </xf>
    <xf numFmtId="0" fontId="0" fillId="0" borderId="0" xfId="0" applyFill="1" applyBorder="1" applyAlignment="1" applyProtection="1">
      <alignment horizontal="left" vertical="center"/>
    </xf>
    <xf numFmtId="49" fontId="37" fillId="0" borderId="0" xfId="0" applyNumberFormat="1" applyFont="1" applyFill="1" applyBorder="1" applyAlignment="1" applyProtection="1">
      <alignment horizontal="center" vertical="center"/>
      <protection locked="0"/>
    </xf>
    <xf numFmtId="0" fontId="37" fillId="0" borderId="0" xfId="0" applyFont="1" applyFill="1"/>
    <xf numFmtId="0" fontId="0" fillId="0" borderId="0" xfId="0" applyFont="1" applyFill="1"/>
    <xf numFmtId="0" fontId="0" fillId="26" borderId="0" xfId="0" applyFont="1" applyFill="1"/>
    <xf numFmtId="0" fontId="0" fillId="0" borderId="0" xfId="0"/>
    <xf numFmtId="49" fontId="37" fillId="11" borderId="54" xfId="0" applyNumberFormat="1" applyFont="1" applyFill="1" applyBorder="1" applyAlignment="1" applyProtection="1">
      <alignment vertical="center"/>
    </xf>
    <xf numFmtId="49" fontId="0" fillId="11" borderId="55" xfId="0" applyNumberFormat="1" applyFont="1" applyFill="1" applyBorder="1" applyAlignment="1" applyProtection="1">
      <alignment vertical="center"/>
    </xf>
    <xf numFmtId="0" fontId="0" fillId="0" borderId="0" xfId="0"/>
    <xf numFmtId="0" fontId="51" fillId="0" borderId="0" xfId="0" applyFont="1"/>
    <xf numFmtId="0" fontId="52" fillId="0" borderId="0" xfId="0" applyFont="1"/>
    <xf numFmtId="0" fontId="53" fillId="0" borderId="0" xfId="0" applyFont="1" applyAlignment="1">
      <alignment wrapText="1"/>
    </xf>
    <xf numFmtId="0" fontId="0" fillId="0" borderId="0" xfId="0"/>
    <xf numFmtId="0" fontId="38" fillId="0" borderId="0" xfId="0" applyFont="1" applyFill="1" applyBorder="1" applyAlignment="1" applyProtection="1">
      <alignment horizontal="left"/>
    </xf>
    <xf numFmtId="0" fontId="39" fillId="0" borderId="0" xfId="0" applyFont="1" applyFill="1" applyBorder="1" applyAlignment="1" applyProtection="1">
      <alignment horizontal="left"/>
    </xf>
    <xf numFmtId="0" fontId="39" fillId="0" borderId="0" xfId="0" applyFont="1" applyFill="1" applyBorder="1" applyAlignment="1" applyProtection="1">
      <alignment horizontal="right" vertical="center"/>
    </xf>
    <xf numFmtId="0" fontId="0" fillId="34" borderId="0" xfId="0" applyFont="1" applyFill="1" applyProtection="1"/>
    <xf numFmtId="165" fontId="0" fillId="34" borderId="0" xfId="0" applyNumberFormat="1" applyFont="1" applyFill="1" applyAlignment="1" applyProtection="1">
      <alignment vertical="center"/>
    </xf>
    <xf numFmtId="0" fontId="62" fillId="3" borderId="21" xfId="0" applyFont="1" applyFill="1" applyBorder="1" applyAlignment="1" applyProtection="1">
      <alignment horizontal="center" vertical="center"/>
    </xf>
    <xf numFmtId="0" fontId="29" fillId="34" borderId="0" xfId="0" applyFont="1" applyFill="1" applyBorder="1" applyAlignment="1" applyProtection="1">
      <alignment vertical="top"/>
    </xf>
    <xf numFmtId="0" fontId="38" fillId="34" borderId="0" xfId="0" applyFont="1" applyFill="1" applyBorder="1" applyAlignment="1" applyProtection="1">
      <alignment horizontal="left"/>
    </xf>
    <xf numFmtId="0" fontId="39" fillId="34" borderId="0" xfId="0" applyFont="1" applyFill="1" applyBorder="1" applyAlignment="1" applyProtection="1">
      <alignment horizontal="left"/>
    </xf>
    <xf numFmtId="0" fontId="40" fillId="34" borderId="0" xfId="0" applyFont="1" applyFill="1" applyBorder="1" applyAlignment="1" applyProtection="1">
      <alignment horizontal="center" vertical="center" textRotation="90"/>
    </xf>
    <xf numFmtId="0" fontId="39" fillId="34" borderId="0" xfId="0" applyFont="1" applyFill="1" applyBorder="1" applyAlignment="1" applyProtection="1">
      <alignment horizontal="right" vertical="center"/>
    </xf>
    <xf numFmtId="165" fontId="0" fillId="34" borderId="0" xfId="0" applyNumberFormat="1" applyFont="1" applyFill="1" applyBorder="1" applyAlignment="1" applyProtection="1">
      <alignment vertical="center"/>
    </xf>
    <xf numFmtId="0" fontId="37" fillId="34" borderId="0" xfId="0" applyFont="1" applyFill="1" applyBorder="1" applyAlignment="1" applyProtection="1">
      <alignment horizontal="center" vertical="center" wrapText="1"/>
    </xf>
    <xf numFmtId="0" fontId="0" fillId="34" borderId="0" xfId="0" applyFont="1" applyFill="1" applyBorder="1" applyProtection="1"/>
    <xf numFmtId="0" fontId="62" fillId="3" borderId="21" xfId="0" applyFont="1" applyFill="1" applyBorder="1" applyAlignment="1" applyProtection="1">
      <alignment horizontal="center" vertical="center" wrapText="1"/>
    </xf>
    <xf numFmtId="0" fontId="40" fillId="13" borderId="14" xfId="0" applyFont="1" applyFill="1" applyBorder="1" applyAlignment="1" applyProtection="1">
      <alignment horizontal="center" vertical="center"/>
    </xf>
    <xf numFmtId="0" fontId="37" fillId="34" borderId="0" xfId="0" applyFont="1" applyFill="1" applyProtection="1"/>
    <xf numFmtId="14" fontId="60" fillId="34" borderId="0" xfId="0" applyNumberFormat="1" applyFont="1" applyFill="1" applyProtection="1"/>
    <xf numFmtId="0" fontId="60" fillId="34" borderId="0" xfId="0" applyFont="1" applyFill="1" applyProtection="1"/>
    <xf numFmtId="14" fontId="27" fillId="34" borderId="0" xfId="0" applyNumberFormat="1" applyFont="1" applyFill="1" applyAlignment="1" applyProtection="1">
      <alignment vertical="top"/>
    </xf>
    <xf numFmtId="0" fontId="0" fillId="0" borderId="0" xfId="0" applyFill="1" applyBorder="1" applyAlignment="1"/>
    <xf numFmtId="0" fontId="0" fillId="26" borderId="0" xfId="0" applyFill="1" applyBorder="1" applyAlignment="1" applyProtection="1">
      <protection locked="0"/>
    </xf>
    <xf numFmtId="0" fontId="0" fillId="26" borderId="0" xfId="0" applyFill="1"/>
    <xf numFmtId="0" fontId="0" fillId="26" borderId="0" xfId="0" applyFill="1" applyBorder="1" applyAlignment="1"/>
    <xf numFmtId="0" fontId="0" fillId="26" borderId="0" xfId="0" applyFill="1" applyAlignment="1"/>
    <xf numFmtId="0" fontId="54" fillId="26" borderId="0" xfId="7" applyFont="1" applyFill="1" applyBorder="1" applyAlignment="1" applyProtection="1">
      <alignment horizontal="left" vertical="center"/>
      <protection locked="0"/>
    </xf>
    <xf numFmtId="49" fontId="0" fillId="26" borderId="0" xfId="0" applyNumberFormat="1" applyFill="1" applyBorder="1" applyAlignment="1" applyProtection="1">
      <alignment horizontal="center"/>
      <protection locked="0"/>
    </xf>
    <xf numFmtId="0" fontId="0" fillId="26" borderId="0" xfId="0" applyFill="1" applyBorder="1" applyAlignment="1" applyProtection="1">
      <alignment horizontal="center"/>
      <protection locked="0"/>
    </xf>
    <xf numFmtId="0" fontId="36" fillId="26" borderId="0" xfId="0" applyFont="1" applyFill="1" applyBorder="1" applyAlignment="1" applyProtection="1">
      <alignment horizontal="center"/>
    </xf>
    <xf numFmtId="0" fontId="54" fillId="26" borderId="0" xfId="7" applyFont="1" applyFill="1" applyBorder="1" applyAlignment="1" applyProtection="1">
      <protection locked="0"/>
    </xf>
    <xf numFmtId="165" fontId="0" fillId="26" borderId="0" xfId="0" applyNumberFormat="1" applyFill="1" applyBorder="1" applyAlignment="1" applyProtection="1">
      <alignment horizontal="center"/>
      <protection locked="0"/>
    </xf>
    <xf numFmtId="0" fontId="29" fillId="26" borderId="0" xfId="0" applyFont="1" applyFill="1" applyBorder="1" applyAlignment="1" applyProtection="1">
      <alignment horizontal="left" vertical="center"/>
    </xf>
    <xf numFmtId="0" fontId="31" fillId="26" borderId="0" xfId="0" applyFont="1" applyFill="1" applyBorder="1" applyAlignment="1" applyProtection="1">
      <alignment horizontal="left" vertical="center"/>
    </xf>
    <xf numFmtId="0" fontId="21" fillId="26" borderId="0" xfId="0" applyFont="1" applyFill="1" applyBorder="1" applyAlignment="1">
      <alignment vertical="top"/>
    </xf>
    <xf numFmtId="0" fontId="37" fillId="26" borderId="0" xfId="0" applyFont="1" applyFill="1" applyBorder="1" applyAlignment="1">
      <alignment vertical="top"/>
    </xf>
    <xf numFmtId="0" fontId="0" fillId="26" borderId="0" xfId="0" applyFill="1" applyBorder="1" applyAlignment="1" applyProtection="1">
      <alignment vertical="top"/>
      <protection locked="0"/>
    </xf>
    <xf numFmtId="0" fontId="0" fillId="40" borderId="0" xfId="0" applyFont="1" applyFill="1" applyProtection="1"/>
    <xf numFmtId="0" fontId="68" fillId="0" borderId="0" xfId="0" applyFont="1" applyAlignment="1">
      <alignment vertical="top"/>
    </xf>
    <xf numFmtId="0" fontId="69" fillId="0" borderId="0" xfId="0" applyFont="1" applyAlignment="1" applyProtection="1">
      <alignment horizontal="left" vertical="center"/>
    </xf>
    <xf numFmtId="49" fontId="5" fillId="0" borderId="43" xfId="0" applyNumberFormat="1" applyFont="1" applyBorder="1" applyAlignment="1" applyProtection="1">
      <alignment horizontal="center" vertical="center"/>
      <protection locked="0"/>
    </xf>
    <xf numFmtId="49" fontId="5" fillId="0" borderId="37" xfId="0" applyNumberFormat="1" applyFont="1" applyBorder="1" applyAlignment="1" applyProtection="1">
      <alignment horizontal="center" vertical="center"/>
      <protection locked="0"/>
    </xf>
    <xf numFmtId="49" fontId="5" fillId="0" borderId="21" xfId="0" applyNumberFormat="1" applyFont="1" applyBorder="1" applyAlignment="1" applyProtection="1">
      <alignment horizontal="left" vertical="center"/>
      <protection locked="0"/>
    </xf>
    <xf numFmtId="49" fontId="5" fillId="0" borderId="37" xfId="0" applyNumberFormat="1" applyFont="1" applyBorder="1" applyAlignment="1" applyProtection="1">
      <alignment horizontal="left" vertical="center"/>
      <protection locked="0"/>
    </xf>
    <xf numFmtId="49" fontId="5" fillId="0" borderId="21" xfId="0" applyNumberFormat="1" applyFont="1" applyBorder="1" applyAlignment="1" applyProtection="1">
      <alignment horizontal="center" vertical="center"/>
      <protection locked="0"/>
    </xf>
    <xf numFmtId="165" fontId="0" fillId="0" borderId="0" xfId="0" applyNumberFormat="1" applyFont="1" applyProtection="1"/>
    <xf numFmtId="168" fontId="37" fillId="3" borderId="21" xfId="0" applyNumberFormat="1" applyFont="1" applyFill="1" applyBorder="1" applyAlignment="1" applyProtection="1">
      <alignment horizontal="center" vertical="center" wrapText="1"/>
    </xf>
    <xf numFmtId="168" fontId="0" fillId="34" borderId="0" xfId="0" applyNumberFormat="1" applyFont="1" applyFill="1" applyProtection="1"/>
    <xf numFmtId="168" fontId="0" fillId="34" borderId="0" xfId="0" applyNumberFormat="1" applyFont="1" applyFill="1" applyAlignment="1" applyProtection="1">
      <alignment vertical="center"/>
    </xf>
    <xf numFmtId="168" fontId="37" fillId="34" borderId="0" xfId="0" applyNumberFormat="1" applyFont="1" applyFill="1" applyProtection="1"/>
    <xf numFmtId="168" fontId="60" fillId="34" borderId="0" xfId="0" applyNumberFormat="1" applyFont="1" applyFill="1" applyProtection="1"/>
    <xf numFmtId="14" fontId="43" fillId="0" borderId="0" xfId="0" applyNumberFormat="1" applyFont="1"/>
    <xf numFmtId="49" fontId="5" fillId="0" borderId="31" xfId="0" applyNumberFormat="1" applyFont="1" applyBorder="1" applyAlignment="1" applyProtection="1">
      <alignment horizontal="center" vertical="center"/>
      <protection locked="0"/>
    </xf>
    <xf numFmtId="49" fontId="5" fillId="0" borderId="32" xfId="0" applyNumberFormat="1" applyFont="1" applyBorder="1" applyAlignment="1" applyProtection="1">
      <alignment horizontal="center" vertical="center"/>
      <protection locked="0"/>
    </xf>
    <xf numFmtId="0" fontId="40" fillId="13" borderId="87" xfId="0" applyFont="1" applyFill="1" applyBorder="1" applyAlignment="1" applyProtection="1">
      <alignment horizontal="center" vertical="center"/>
    </xf>
    <xf numFmtId="49" fontId="37" fillId="0" borderId="31" xfId="0" applyNumberFormat="1" applyFont="1" applyBorder="1" applyAlignment="1" applyProtection="1">
      <alignment horizontal="center" vertical="center"/>
      <protection locked="0"/>
    </xf>
    <xf numFmtId="49" fontId="37" fillId="0" borderId="32" xfId="0" applyNumberFormat="1" applyFont="1" applyBorder="1" applyAlignment="1" applyProtection="1">
      <alignment horizontal="center" vertical="center"/>
      <protection locked="0"/>
    </xf>
    <xf numFmtId="49" fontId="37" fillId="0" borderId="36" xfId="0" applyNumberFormat="1" applyFont="1" applyBorder="1" applyAlignment="1" applyProtection="1">
      <alignment horizontal="left" vertical="center"/>
      <protection locked="0"/>
    </xf>
    <xf numFmtId="0" fontId="0" fillId="13" borderId="87" xfId="0" applyFont="1" applyFill="1" applyBorder="1" applyAlignment="1" applyProtection="1">
      <alignment horizontal="center" vertical="center"/>
    </xf>
    <xf numFmtId="49" fontId="37" fillId="0" borderId="32" xfId="0" applyNumberFormat="1" applyFont="1" applyBorder="1" applyAlignment="1" applyProtection="1">
      <alignment horizontal="left" vertical="center"/>
      <protection locked="0"/>
    </xf>
    <xf numFmtId="49" fontId="40" fillId="0" borderId="43" xfId="0" applyNumberFormat="1" applyFont="1" applyBorder="1" applyAlignment="1" applyProtection="1">
      <alignment horizontal="center" vertical="center"/>
      <protection locked="0"/>
    </xf>
    <xf numFmtId="49" fontId="40" fillId="0" borderId="37" xfId="0" applyNumberFormat="1" applyFont="1" applyBorder="1" applyAlignment="1" applyProtection="1">
      <alignment horizontal="center" vertical="center"/>
      <protection locked="0"/>
    </xf>
    <xf numFmtId="49" fontId="40" fillId="0" borderId="21" xfId="0" applyNumberFormat="1" applyFont="1" applyBorder="1" applyAlignment="1" applyProtection="1">
      <alignment horizontal="left" vertical="center"/>
      <protection locked="0"/>
    </xf>
    <xf numFmtId="49" fontId="40" fillId="0" borderId="43" xfId="0" applyNumberFormat="1" applyFont="1" applyBorder="1" applyAlignment="1" applyProtection="1">
      <alignment horizontal="left" vertical="center"/>
      <protection locked="0"/>
    </xf>
    <xf numFmtId="49" fontId="40" fillId="0" borderId="25" xfId="0" applyNumberFormat="1" applyFont="1" applyBorder="1" applyAlignment="1" applyProtection="1">
      <alignment horizontal="center" vertical="center"/>
      <protection locked="0"/>
    </xf>
    <xf numFmtId="0" fontId="0" fillId="0" borderId="0" xfId="0"/>
    <xf numFmtId="0" fontId="38" fillId="0" borderId="0" xfId="0" applyFont="1" applyAlignment="1" applyProtection="1"/>
    <xf numFmtId="0" fontId="38" fillId="0" borderId="0" xfId="0" applyFont="1" applyProtection="1"/>
    <xf numFmtId="0" fontId="38" fillId="0" borderId="0" xfId="0" applyFont="1" applyAlignment="1" applyProtection="1">
      <alignment horizontal="left"/>
    </xf>
    <xf numFmtId="0" fontId="0" fillId="0" borderId="0" xfId="0" applyFont="1" applyAlignment="1" applyProtection="1"/>
    <xf numFmtId="0" fontId="62" fillId="3" borderId="92" xfId="0" applyFont="1" applyFill="1" applyBorder="1" applyAlignment="1" applyProtection="1">
      <alignment horizontal="center" vertical="center"/>
    </xf>
    <xf numFmtId="49" fontId="0" fillId="0" borderId="21" xfId="0" applyNumberFormat="1" applyFill="1" applyBorder="1" applyAlignment="1" applyProtection="1">
      <protection locked="0"/>
    </xf>
    <xf numFmtId="0" fontId="0" fillId="0" borderId="0" xfId="0"/>
    <xf numFmtId="0" fontId="0" fillId="5" borderId="0" xfId="0" applyFill="1"/>
    <xf numFmtId="0" fontId="0" fillId="0" borderId="0" xfId="0" applyFill="1"/>
    <xf numFmtId="0" fontId="0" fillId="0" borderId="0" xfId="0" applyFill="1" applyBorder="1" applyAlignment="1"/>
    <xf numFmtId="0" fontId="36" fillId="0" borderId="0" xfId="0" applyFont="1" applyFill="1" applyBorder="1" applyAlignment="1">
      <alignment horizontal="center"/>
    </xf>
    <xf numFmtId="0" fontId="34" fillId="0" borderId="0" xfId="0" applyFont="1" applyFill="1" applyBorder="1"/>
    <xf numFmtId="49" fontId="0" fillId="0" borderId="0" xfId="0" applyNumberFormat="1" applyFont="1" applyFill="1" applyBorder="1" applyAlignment="1" applyProtection="1">
      <alignment vertical="center"/>
    </xf>
    <xf numFmtId="49" fontId="37" fillId="0" borderId="0" xfId="0" applyNumberFormat="1" applyFont="1" applyFill="1" applyBorder="1" applyAlignment="1" applyProtection="1">
      <alignment vertical="center"/>
    </xf>
    <xf numFmtId="49" fontId="0" fillId="11" borderId="94" xfId="0" applyNumberFormat="1" applyFont="1" applyFill="1" applyBorder="1" applyAlignment="1" applyProtection="1">
      <alignment horizontal="left" vertical="center"/>
    </xf>
    <xf numFmtId="49" fontId="0" fillId="11" borderId="95" xfId="0" applyNumberFormat="1" applyFont="1" applyFill="1" applyBorder="1" applyAlignment="1" applyProtection="1">
      <alignment horizontal="left" vertical="center"/>
    </xf>
    <xf numFmtId="49" fontId="0" fillId="0" borderId="95" xfId="0" applyNumberFormat="1" applyFont="1" applyFill="1" applyBorder="1" applyAlignment="1" applyProtection="1">
      <alignment horizontal="left" vertical="center"/>
    </xf>
    <xf numFmtId="0" fontId="31" fillId="0" borderId="0" xfId="0" applyFont="1" applyFill="1" applyBorder="1" applyAlignment="1" applyProtection="1">
      <alignment horizontal="left" vertical="center"/>
    </xf>
    <xf numFmtId="0" fontId="31" fillId="0" borderId="0" xfId="0" applyFont="1" applyFill="1" applyBorder="1" applyAlignment="1"/>
    <xf numFmtId="0" fontId="26" fillId="0" borderId="0" xfId="0" applyFont="1" applyFill="1" applyBorder="1"/>
    <xf numFmtId="0" fontId="32" fillId="0" borderId="0" xfId="0" applyFont="1" applyFill="1" applyBorder="1" applyAlignment="1">
      <alignment horizontal="center"/>
    </xf>
    <xf numFmtId="0" fontId="0" fillId="35" borderId="0" xfId="0" applyFill="1" applyBorder="1"/>
    <xf numFmtId="0" fontId="65" fillId="0" borderId="0" xfId="0" applyFont="1" applyFill="1"/>
    <xf numFmtId="0" fontId="0" fillId="0" borderId="0" xfId="0" applyFont="1" applyFill="1" applyAlignment="1" applyProtection="1">
      <alignment horizontal="left" vertical="center"/>
    </xf>
    <xf numFmtId="0" fontId="27" fillId="0" borderId="0" xfId="0" applyFont="1" applyFill="1" applyAlignment="1" applyProtection="1">
      <alignment horizontal="left" vertical="center"/>
    </xf>
    <xf numFmtId="0" fontId="0" fillId="0" borderId="0" xfId="0" applyFill="1" applyAlignment="1">
      <alignment horizontal="left" vertical="center"/>
    </xf>
    <xf numFmtId="0" fontId="0" fillId="0" borderId="0" xfId="0" applyFill="1" applyAlignment="1">
      <alignment vertical="top"/>
    </xf>
    <xf numFmtId="0" fontId="37" fillId="0" borderId="0" xfId="0" applyFont="1" applyFill="1" applyAlignment="1">
      <alignment vertical="top" wrapText="1"/>
    </xf>
    <xf numFmtId="0" fontId="30" fillId="0" borderId="0" xfId="0" applyFont="1" applyFill="1" applyBorder="1"/>
    <xf numFmtId="0" fontId="74" fillId="0" borderId="0" xfId="0" applyFont="1"/>
    <xf numFmtId="0" fontId="75" fillId="0" borderId="0" xfId="0" applyFont="1"/>
    <xf numFmtId="0" fontId="75" fillId="35" borderId="11" xfId="0" applyFont="1" applyFill="1" applyBorder="1"/>
    <xf numFmtId="0" fontId="0" fillId="35" borderId="1" xfId="0" applyFill="1" applyBorder="1"/>
    <xf numFmtId="0" fontId="0" fillId="35" borderId="2" xfId="0" applyFill="1" applyBorder="1"/>
    <xf numFmtId="0" fontId="75" fillId="35" borderId="1" xfId="0" applyFont="1" applyFill="1" applyBorder="1"/>
    <xf numFmtId="0" fontId="0" fillId="35" borderId="105" xfId="0" applyFill="1" applyBorder="1"/>
    <xf numFmtId="0" fontId="0" fillId="35" borderId="99" xfId="0" applyFill="1" applyBorder="1"/>
    <xf numFmtId="0" fontId="0" fillId="35" borderId="3" xfId="0" applyFill="1" applyBorder="1"/>
    <xf numFmtId="0" fontId="0" fillId="35" borderId="4" xfId="0" applyFill="1" applyBorder="1"/>
    <xf numFmtId="0" fontId="0" fillId="35" borderId="5" xfId="0" applyFill="1" applyBorder="1"/>
    <xf numFmtId="0" fontId="0" fillId="0" borderId="0" xfId="0"/>
    <xf numFmtId="0" fontId="25" fillId="0" borderId="0" xfId="0" applyFont="1" applyFill="1" applyBorder="1" applyAlignment="1"/>
    <xf numFmtId="0" fontId="24" fillId="0" borderId="0" xfId="0" applyFont="1" applyFill="1" applyBorder="1" applyAlignment="1">
      <alignment horizontal="center"/>
    </xf>
    <xf numFmtId="0" fontId="23" fillId="0" borderId="0" xfId="0" applyFont="1" applyFill="1" applyBorder="1" applyAlignment="1"/>
    <xf numFmtId="0" fontId="57" fillId="0" borderId="0" xfId="0" applyFont="1" applyFill="1" applyBorder="1" applyAlignment="1">
      <alignment horizontal="center" vertical="center"/>
    </xf>
    <xf numFmtId="0" fontId="78" fillId="0" borderId="0" xfId="0" applyFont="1" applyFill="1" applyBorder="1" applyAlignment="1">
      <alignment horizontal="left" vertical="top"/>
    </xf>
    <xf numFmtId="0" fontId="79" fillId="0" borderId="0" xfId="0" applyFont="1" applyFill="1" applyBorder="1" applyAlignment="1"/>
    <xf numFmtId="0" fontId="15" fillId="0" borderId="0" xfId="0" applyFont="1" applyFill="1" applyBorder="1" applyAlignment="1"/>
    <xf numFmtId="0" fontId="80" fillId="0" borderId="0" xfId="0" applyFont="1" applyFill="1" applyBorder="1" applyAlignment="1"/>
    <xf numFmtId="0" fontId="78" fillId="0" borderId="0" xfId="0" applyFont="1" applyFill="1" applyBorder="1" applyAlignment="1">
      <alignment horizontal="left" vertical="center"/>
    </xf>
    <xf numFmtId="0" fontId="0" fillId="12" borderId="21" xfId="0" applyFill="1" applyBorder="1" applyAlignment="1" applyProtection="1">
      <alignment horizontal="left" vertical="center"/>
      <protection locked="0"/>
    </xf>
    <xf numFmtId="0" fontId="0" fillId="12" borderId="21" xfId="0" applyFill="1" applyBorder="1" applyAlignment="1" applyProtection="1">
      <alignment vertical="center"/>
      <protection locked="0"/>
    </xf>
    <xf numFmtId="0" fontId="0" fillId="12" borderId="30" xfId="0" applyFill="1" applyBorder="1" applyAlignment="1" applyProtection="1">
      <alignment vertical="center"/>
      <protection locked="0"/>
    </xf>
    <xf numFmtId="49" fontId="37" fillId="0" borderId="0" xfId="0" applyNumberFormat="1" applyFont="1" applyFill="1" applyBorder="1" applyAlignment="1" applyProtection="1">
      <alignment horizontal="left" vertical="center"/>
    </xf>
    <xf numFmtId="0" fontId="33" fillId="0" borderId="0" xfId="0" applyFont="1" applyFill="1" applyBorder="1" applyAlignment="1">
      <alignment horizontal="left" vertical="center" indent="1"/>
    </xf>
    <xf numFmtId="0" fontId="35" fillId="0" borderId="0" xfId="0" applyFont="1" applyFill="1" applyBorder="1" applyAlignment="1">
      <alignment horizontal="left" vertical="center" indent="1"/>
    </xf>
    <xf numFmtId="0" fontId="27" fillId="0" borderId="0" xfId="0" applyFont="1" applyFill="1" applyBorder="1" applyAlignment="1" applyProtection="1">
      <alignment horizontal="left" vertical="center"/>
    </xf>
    <xf numFmtId="0" fontId="0" fillId="0" borderId="0" xfId="0"/>
    <xf numFmtId="0" fontId="0" fillId="0" borderId="0" xfId="0" applyFill="1" applyBorder="1" applyAlignment="1">
      <alignment wrapText="1"/>
    </xf>
    <xf numFmtId="14" fontId="43" fillId="0" borderId="0" xfId="0" applyNumberFormat="1" applyFont="1" applyFill="1"/>
    <xf numFmtId="0" fontId="31" fillId="0" borderId="0" xfId="0" applyFont="1" applyFill="1"/>
    <xf numFmtId="0" fontId="38" fillId="0" borderId="0" xfId="0" applyFont="1" applyFill="1"/>
    <xf numFmtId="0" fontId="69" fillId="0" borderId="0" xfId="0" applyFont="1" applyFill="1"/>
    <xf numFmtId="0" fontId="39" fillId="0" borderId="0" xfId="0" applyFont="1" applyFill="1"/>
    <xf numFmtId="0" fontId="36" fillId="28" borderId="81" xfId="0" applyFont="1" applyFill="1" applyBorder="1" applyAlignment="1" applyProtection="1">
      <alignment horizontal="center"/>
    </xf>
    <xf numFmtId="0" fontId="0" fillId="0" borderId="0" xfId="0"/>
    <xf numFmtId="0" fontId="0" fillId="0" borderId="0" xfId="0"/>
    <xf numFmtId="0" fontId="44" fillId="42" borderId="0" xfId="0" applyFont="1" applyFill="1"/>
    <xf numFmtId="0" fontId="43" fillId="42" borderId="0" xfId="0" applyFont="1" applyFill="1"/>
    <xf numFmtId="0" fontId="44" fillId="42" borderId="31" xfId="0" applyFont="1" applyFill="1" applyBorder="1" applyAlignment="1">
      <alignment wrapText="1"/>
    </xf>
    <xf numFmtId="0" fontId="44" fillId="42" borderId="0" xfId="0" applyFont="1" applyFill="1" applyAlignment="1">
      <alignment wrapText="1"/>
    </xf>
    <xf numFmtId="0" fontId="43" fillId="42" borderId="0" xfId="0" applyFont="1" applyFill="1" applyAlignment="1">
      <alignment wrapText="1"/>
    </xf>
    <xf numFmtId="3" fontId="43" fillId="42" borderId="0" xfId="0" applyNumberFormat="1" applyFont="1" applyFill="1"/>
    <xf numFmtId="0" fontId="43" fillId="42" borderId="31" xfId="0" applyFont="1" applyFill="1" applyBorder="1"/>
    <xf numFmtId="0" fontId="43" fillId="0" borderId="0" xfId="0" applyFont="1" applyFill="1" applyBorder="1"/>
    <xf numFmtId="0" fontId="0" fillId="27" borderId="119" xfId="0" applyFill="1" applyBorder="1" applyAlignment="1">
      <alignment horizontal="left" vertical="center"/>
    </xf>
    <xf numFmtId="0" fontId="0" fillId="27" borderId="100" xfId="0" applyFill="1" applyBorder="1" applyAlignment="1">
      <alignment horizontal="left" vertical="center"/>
    </xf>
    <xf numFmtId="0" fontId="0" fillId="27" borderId="3" xfId="0" applyFill="1" applyBorder="1" applyAlignment="1"/>
    <xf numFmtId="0" fontId="0" fillId="27" borderId="4" xfId="0" applyFill="1" applyBorder="1" applyAlignment="1"/>
    <xf numFmtId="0" fontId="87" fillId="44" borderId="0" xfId="0" applyFont="1" applyFill="1" applyAlignment="1">
      <alignment wrapText="1"/>
    </xf>
    <xf numFmtId="0" fontId="87" fillId="44" borderId="0" xfId="0" applyFont="1" applyFill="1"/>
    <xf numFmtId="0" fontId="43" fillId="0" borderId="9" xfId="0" applyFont="1" applyBorder="1"/>
    <xf numFmtId="169" fontId="0" fillId="0" borderId="0" xfId="0" applyNumberFormat="1"/>
    <xf numFmtId="168" fontId="37" fillId="3" borderId="25" xfId="0" applyNumberFormat="1" applyFont="1" applyFill="1" applyBorder="1" applyAlignment="1" applyProtection="1">
      <alignment horizontal="center" vertical="center" wrapText="1"/>
    </xf>
    <xf numFmtId="0" fontId="62" fillId="3" borderId="121" xfId="0" applyFont="1" applyFill="1" applyBorder="1" applyAlignment="1" applyProtection="1">
      <alignment horizontal="center" vertical="center"/>
    </xf>
    <xf numFmtId="0" fontId="62" fillId="3" borderId="9" xfId="0" applyFont="1" applyFill="1" applyBorder="1" applyAlignment="1" applyProtection="1">
      <alignment horizontal="center" vertical="center"/>
    </xf>
    <xf numFmtId="0" fontId="88" fillId="0" borderId="0" xfId="0" applyFont="1"/>
    <xf numFmtId="0" fontId="0" fillId="0" borderId="0" xfId="0" applyNumberFormat="1" applyAlignment="1">
      <alignment vertical="top"/>
    </xf>
    <xf numFmtId="0" fontId="43" fillId="0" borderId="0" xfId="0" applyFont="1" applyFill="1" applyAlignment="1">
      <alignment horizontal="center"/>
    </xf>
    <xf numFmtId="0" fontId="0" fillId="0" borderId="75" xfId="0" applyFont="1" applyBorder="1" applyProtection="1">
      <protection locked="0"/>
    </xf>
    <xf numFmtId="49" fontId="5" fillId="0" borderId="43" xfId="0" applyNumberFormat="1" applyFont="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49" fontId="5" fillId="0" borderId="9" xfId="0" applyNumberFormat="1" applyFont="1" applyBorder="1" applyAlignment="1" applyProtection="1">
      <alignment horizontal="left" vertical="center"/>
      <protection locked="0"/>
    </xf>
    <xf numFmtId="0" fontId="0" fillId="0" borderId="0" xfId="0"/>
    <xf numFmtId="0" fontId="43" fillId="0" borderId="0" xfId="8" applyFont="1" applyBorder="1"/>
    <xf numFmtId="0" fontId="86" fillId="44" borderId="0" xfId="8" applyFont="1" applyFill="1" applyBorder="1"/>
    <xf numFmtId="0" fontId="86" fillId="44" borderId="0" xfId="8" applyFont="1" applyFill="1"/>
    <xf numFmtId="0" fontId="44" fillId="0" borderId="0" xfId="8" applyFont="1" applyBorder="1"/>
    <xf numFmtId="0" fontId="19" fillId="0" borderId="0" xfId="8"/>
    <xf numFmtId="0" fontId="44" fillId="0" borderId="31" xfId="8" applyFont="1" applyBorder="1" applyAlignment="1">
      <alignment wrapText="1"/>
    </xf>
    <xf numFmtId="0" fontId="44" fillId="44" borderId="0" xfId="8" applyFont="1" applyFill="1" applyAlignment="1">
      <alignment wrapText="1"/>
    </xf>
    <xf numFmtId="0" fontId="44" fillId="0" borderId="0" xfId="8" applyFont="1" applyAlignment="1">
      <alignment wrapText="1"/>
    </xf>
    <xf numFmtId="0" fontId="45" fillId="12" borderId="0" xfId="8" applyFont="1" applyFill="1" applyAlignment="1">
      <alignment wrapText="1"/>
    </xf>
    <xf numFmtId="0" fontId="43" fillId="0" borderId="0" xfId="8" applyFont="1" applyFill="1"/>
    <xf numFmtId="0" fontId="87" fillId="44" borderId="0" xfId="8" applyFont="1" applyFill="1" applyAlignment="1">
      <alignment wrapText="1"/>
    </xf>
    <xf numFmtId="0" fontId="43" fillId="45" borderId="0" xfId="8" applyFont="1" applyFill="1"/>
    <xf numFmtId="14" fontId="43" fillId="0" borderId="0" xfId="8" applyNumberFormat="1" applyFont="1" applyFill="1"/>
    <xf numFmtId="0" fontId="43" fillId="45" borderId="0" xfId="8" applyFont="1" applyFill="1" applyBorder="1"/>
    <xf numFmtId="0" fontId="43" fillId="45" borderId="87" xfId="8" applyFont="1" applyFill="1" applyBorder="1"/>
    <xf numFmtId="0" fontId="87" fillId="44" borderId="0" xfId="8" applyFont="1" applyFill="1"/>
    <xf numFmtId="0" fontId="43" fillId="12" borderId="0" xfId="8" applyFont="1" applyFill="1" applyBorder="1"/>
    <xf numFmtId="14" fontId="19" fillId="0" borderId="0" xfId="8" applyNumberFormat="1"/>
    <xf numFmtId="14" fontId="0" fillId="0" borderId="0" xfId="0" applyNumberFormat="1"/>
    <xf numFmtId="0" fontId="0" fillId="12" borderId="30" xfId="0" applyFill="1" applyBorder="1" applyAlignment="1" applyProtection="1">
      <alignment horizontal="left" vertical="center"/>
      <protection locked="0"/>
    </xf>
    <xf numFmtId="0" fontId="29" fillId="0" borderId="0" xfId="0" applyFont="1" applyFill="1" applyBorder="1" applyAlignment="1" applyProtection="1">
      <alignment horizontal="left" vertical="center"/>
    </xf>
    <xf numFmtId="0" fontId="0" fillId="13" borderId="86" xfId="0" applyFont="1" applyFill="1" applyBorder="1" applyAlignment="1" applyProtection="1">
      <alignment horizontal="center" vertical="center"/>
    </xf>
    <xf numFmtId="0" fontId="0" fillId="26" borderId="0" xfId="0" applyFill="1" applyBorder="1" applyAlignment="1" applyProtection="1"/>
    <xf numFmtId="0" fontId="38" fillId="26" borderId="0" xfId="0" applyFont="1" applyFill="1" applyBorder="1" applyAlignment="1" applyProtection="1">
      <alignment horizontal="right"/>
    </xf>
    <xf numFmtId="0" fontId="0" fillId="0" borderId="0" xfId="0" applyProtection="1"/>
    <xf numFmtId="0" fontId="0" fillId="0" borderId="0" xfId="0" applyFill="1" applyProtection="1"/>
    <xf numFmtId="0" fontId="28" fillId="0" borderId="0" xfId="0" applyFont="1" applyFill="1" applyProtection="1"/>
    <xf numFmtId="0" fontId="29" fillId="0" borderId="0" xfId="0" applyFont="1" applyFill="1" applyProtection="1"/>
    <xf numFmtId="0" fontId="30" fillId="0" borderId="0" xfId="0" applyFont="1" applyFill="1" applyProtection="1"/>
    <xf numFmtId="0" fontId="65" fillId="0" borderId="0" xfId="0" applyFont="1" applyFill="1" applyProtection="1"/>
    <xf numFmtId="0" fontId="31" fillId="0" borderId="0" xfId="0" applyFont="1" applyFill="1" applyBorder="1" applyProtection="1"/>
    <xf numFmtId="0" fontId="0" fillId="0" borderId="0" xfId="0" applyFill="1" applyBorder="1" applyProtection="1"/>
    <xf numFmtId="0" fontId="26" fillId="0" borderId="0" xfId="0" applyFont="1" applyFill="1" applyProtection="1"/>
    <xf numFmtId="0" fontId="26" fillId="0" borderId="21" xfId="0" applyFont="1" applyFill="1" applyBorder="1" applyProtection="1"/>
    <xf numFmtId="0" fontId="0" fillId="0" borderId="21" xfId="0" applyFill="1" applyBorder="1" applyProtection="1"/>
    <xf numFmtId="0" fontId="32" fillId="0" borderId="21" xfId="0" applyFont="1" applyFill="1" applyBorder="1" applyAlignment="1" applyProtection="1">
      <alignment horizontal="center"/>
    </xf>
    <xf numFmtId="0" fontId="33" fillId="0" borderId="0" xfId="0" applyFont="1" applyFill="1" applyAlignment="1" applyProtection="1">
      <alignment horizontal="left" vertical="center" indent="1"/>
    </xf>
    <xf numFmtId="0" fontId="31" fillId="6" borderId="18" xfId="0" applyFont="1" applyFill="1" applyBorder="1" applyProtection="1"/>
    <xf numFmtId="0" fontId="31" fillId="6" borderId="19" xfId="0" applyFont="1" applyFill="1" applyBorder="1" applyProtection="1"/>
    <xf numFmtId="0" fontId="26" fillId="6" borderId="19" xfId="0" applyFont="1" applyFill="1" applyBorder="1" applyProtection="1"/>
    <xf numFmtId="0" fontId="26" fillId="6" borderId="20" xfId="0" applyFont="1" applyFill="1" applyBorder="1" applyProtection="1"/>
    <xf numFmtId="0" fontId="26" fillId="6" borderId="22" xfId="0" applyFont="1" applyFill="1" applyBorder="1" applyAlignment="1" applyProtection="1">
      <alignment horizontal="center"/>
    </xf>
    <xf numFmtId="0" fontId="29" fillId="37" borderId="0" xfId="0" applyFont="1" applyFill="1" applyAlignment="1" applyProtection="1"/>
    <xf numFmtId="0" fontId="0" fillId="0" borderId="23" xfId="0" applyBorder="1" applyProtection="1"/>
    <xf numFmtId="0" fontId="36" fillId="3" borderId="24" xfId="0" applyFont="1" applyFill="1" applyBorder="1" applyAlignment="1" applyProtection="1">
      <alignment horizontal="center"/>
    </xf>
    <xf numFmtId="0" fontId="35" fillId="0" borderId="0" xfId="0" applyFont="1" applyFill="1" applyAlignment="1" applyProtection="1">
      <alignment horizontal="left" vertical="center" indent="1"/>
    </xf>
    <xf numFmtId="0" fontId="0" fillId="0" borderId="25" xfId="0" applyBorder="1" applyProtection="1"/>
    <xf numFmtId="0" fontId="26" fillId="6" borderId="9" xfId="0" applyFont="1" applyFill="1" applyBorder="1" applyProtection="1"/>
    <xf numFmtId="0" fontId="0" fillId="5" borderId="9" xfId="0" applyFill="1" applyBorder="1" applyProtection="1"/>
    <xf numFmtId="0" fontId="32" fillId="3" borderId="25" xfId="0" applyFont="1" applyFill="1" applyBorder="1" applyAlignment="1" applyProtection="1">
      <alignment horizontal="center"/>
    </xf>
    <xf numFmtId="0" fontId="0" fillId="0" borderId="44" xfId="0" applyBorder="1" applyProtection="1"/>
    <xf numFmtId="0" fontId="36" fillId="3" borderId="45" xfId="0" applyFont="1" applyFill="1" applyBorder="1" applyAlignment="1" applyProtection="1">
      <alignment horizontal="center"/>
    </xf>
    <xf numFmtId="0" fontId="26" fillId="7" borderId="9" xfId="0" applyFont="1" applyFill="1" applyBorder="1" applyProtection="1"/>
    <xf numFmtId="0" fontId="32" fillId="3" borderId="82" xfId="0" applyFont="1" applyFill="1" applyBorder="1" applyAlignment="1" applyProtection="1">
      <alignment horizontal="center"/>
    </xf>
    <xf numFmtId="0" fontId="26" fillId="7" borderId="114" xfId="0" applyFont="1" applyFill="1" applyBorder="1" applyAlignment="1" applyProtection="1">
      <alignment horizontal="center"/>
    </xf>
    <xf numFmtId="0" fontId="26" fillId="26" borderId="0" xfId="0" applyFont="1" applyFill="1" applyBorder="1" applyProtection="1"/>
    <xf numFmtId="0" fontId="0" fillId="26" borderId="0" xfId="0" applyFill="1" applyBorder="1" applyProtection="1"/>
    <xf numFmtId="0" fontId="32" fillId="26" borderId="0" xfId="0" applyFont="1" applyFill="1" applyBorder="1" applyAlignment="1" applyProtection="1">
      <alignment horizontal="center"/>
    </xf>
    <xf numFmtId="0" fontId="26" fillId="0" borderId="0" xfId="0" applyFont="1" applyFill="1" applyBorder="1" applyProtection="1"/>
    <xf numFmtId="0" fontId="32" fillId="0" borderId="0" xfId="0" applyFont="1" applyFill="1" applyBorder="1" applyAlignment="1" applyProtection="1">
      <alignment horizontal="center"/>
    </xf>
    <xf numFmtId="0" fontId="0" fillId="0" borderId="75" xfId="0" applyBorder="1" applyProtection="1"/>
    <xf numFmtId="0" fontId="0" fillId="26" borderId="0" xfId="0" applyFill="1" applyAlignment="1" applyProtection="1"/>
    <xf numFmtId="0" fontId="54" fillId="26" borderId="0" xfId="7" applyFont="1" applyFill="1" applyBorder="1" applyAlignment="1" applyProtection="1">
      <alignment horizontal="left" vertical="center"/>
    </xf>
    <xf numFmtId="49" fontId="0" fillId="26" borderId="0" xfId="0" applyNumberFormat="1" applyFill="1" applyBorder="1" applyAlignment="1" applyProtection="1">
      <alignment horizontal="center"/>
    </xf>
    <xf numFmtId="0" fontId="0" fillId="26" borderId="0" xfId="0" applyFill="1" applyBorder="1" applyAlignment="1" applyProtection="1">
      <alignment horizontal="center"/>
    </xf>
    <xf numFmtId="0" fontId="36" fillId="3" borderId="93" xfId="0" applyFont="1" applyFill="1" applyBorder="1" applyAlignment="1" applyProtection="1">
      <alignment horizontal="center"/>
    </xf>
    <xf numFmtId="0" fontId="54" fillId="26" borderId="0" xfId="7" applyFont="1" applyFill="1" applyBorder="1" applyAlignment="1" applyProtection="1"/>
    <xf numFmtId="165" fontId="0" fillId="26" borderId="0" xfId="0" applyNumberFormat="1" applyFill="1" applyBorder="1" applyAlignment="1" applyProtection="1">
      <alignment horizontal="center"/>
    </xf>
    <xf numFmtId="0" fontId="26" fillId="0" borderId="0" xfId="0" applyFont="1" applyFill="1" applyBorder="1" applyAlignment="1" applyProtection="1">
      <alignment horizontal="center"/>
    </xf>
    <xf numFmtId="0" fontId="0" fillId="0" borderId="0" xfId="0" applyFill="1" applyBorder="1" applyAlignment="1" applyProtection="1"/>
    <xf numFmtId="0" fontId="0" fillId="0" borderId="0" xfId="0" applyFill="1" applyBorder="1" applyAlignment="1" applyProtection="1">
      <alignment horizontal="center"/>
    </xf>
    <xf numFmtId="0" fontId="21" fillId="0" borderId="0" xfId="0" applyFont="1" applyFill="1" applyBorder="1" applyAlignment="1" applyProtection="1">
      <alignment vertical="top"/>
    </xf>
    <xf numFmtId="0" fontId="37" fillId="0" borderId="0" xfId="0" applyFont="1" applyFill="1" applyBorder="1" applyAlignment="1" applyProtection="1">
      <alignment vertical="top"/>
    </xf>
    <xf numFmtId="0" fontId="0" fillId="0" borderId="0" xfId="0" applyFill="1" applyBorder="1" applyAlignment="1" applyProtection="1">
      <alignment horizontal="left"/>
    </xf>
    <xf numFmtId="0" fontId="36" fillId="0" borderId="0" xfId="0" applyFont="1" applyFill="1" applyBorder="1" applyAlignment="1" applyProtection="1">
      <alignment horizontal="center"/>
    </xf>
    <xf numFmtId="0" fontId="0" fillId="0" borderId="0" xfId="0" applyFill="1" applyBorder="1" applyAlignment="1" applyProtection="1">
      <alignment vertical="top"/>
    </xf>
    <xf numFmtId="0" fontId="0" fillId="0" borderId="0" xfId="0" applyFill="1" applyAlignment="1" applyProtection="1">
      <alignment horizontal="left" vertical="center"/>
    </xf>
    <xf numFmtId="0" fontId="34" fillId="0" borderId="0" xfId="0" applyFont="1" applyFill="1" applyBorder="1" applyProtection="1"/>
    <xf numFmtId="0" fontId="0" fillId="0" borderId="0" xfId="0" applyFill="1" applyAlignment="1" applyProtection="1">
      <alignment vertical="top"/>
    </xf>
    <xf numFmtId="0" fontId="37" fillId="0" borderId="0" xfId="0" applyFont="1" applyFill="1" applyAlignment="1" applyProtection="1">
      <alignment vertical="top" wrapText="1"/>
    </xf>
    <xf numFmtId="0" fontId="0" fillId="26" borderId="0" xfId="0" applyFill="1" applyProtection="1"/>
    <xf numFmtId="0" fontId="26" fillId="0" borderId="0" xfId="0" applyFont="1" applyProtection="1"/>
    <xf numFmtId="0" fontId="30" fillId="0" borderId="0" xfId="0" applyFont="1" applyProtection="1"/>
    <xf numFmtId="0" fontId="0" fillId="34" borderId="0" xfId="0" applyFill="1" applyProtection="1"/>
    <xf numFmtId="0" fontId="0" fillId="5" borderId="0" xfId="0" applyFill="1" applyProtection="1"/>
    <xf numFmtId="0" fontId="26" fillId="5" borderId="0" xfId="0" applyFont="1" applyFill="1" applyProtection="1"/>
    <xf numFmtId="0" fontId="26" fillId="6" borderId="21" xfId="0" applyFont="1" applyFill="1" applyBorder="1" applyProtection="1"/>
    <xf numFmtId="0" fontId="0" fillId="5" borderId="21" xfId="0" applyFill="1" applyBorder="1" applyProtection="1"/>
    <xf numFmtId="0" fontId="32" fillId="3" borderId="21" xfId="0" applyFont="1" applyFill="1" applyBorder="1" applyAlignment="1" applyProtection="1">
      <alignment horizontal="center"/>
    </xf>
    <xf numFmtId="0" fontId="33" fillId="5" borderId="0" xfId="0" applyFont="1" applyFill="1" applyAlignment="1" applyProtection="1">
      <alignment horizontal="left" vertical="center" indent="1"/>
    </xf>
    <xf numFmtId="0" fontId="31" fillId="8" borderId="27" xfId="0" applyFont="1" applyFill="1" applyBorder="1" applyAlignment="1" applyProtection="1"/>
    <xf numFmtId="0" fontId="26" fillId="8" borderId="27" xfId="0" applyFont="1" applyFill="1" applyBorder="1" applyAlignment="1" applyProtection="1">
      <alignment horizontal="center"/>
    </xf>
    <xf numFmtId="0" fontId="26" fillId="7" borderId="21" xfId="0" applyFont="1" applyFill="1" applyBorder="1" applyProtection="1"/>
    <xf numFmtId="0" fontId="0" fillId="11" borderId="28" xfId="0" applyFill="1" applyBorder="1" applyAlignment="1" applyProtection="1">
      <alignment horizontal="center"/>
    </xf>
    <xf numFmtId="0" fontId="0" fillId="11" borderId="21" xfId="0" applyFill="1" applyBorder="1" applyProtection="1"/>
    <xf numFmtId="0" fontId="0" fillId="11" borderId="40" xfId="0" applyFill="1" applyBorder="1" applyAlignment="1" applyProtection="1"/>
    <xf numFmtId="0" fontId="27" fillId="11" borderId="11" xfId="0" applyFont="1" applyFill="1" applyBorder="1" applyAlignment="1" applyProtection="1"/>
    <xf numFmtId="0" fontId="0" fillId="0" borderId="1" xfId="0" applyBorder="1" applyAlignment="1" applyProtection="1"/>
    <xf numFmtId="0" fontId="26" fillId="8" borderId="21" xfId="0" applyFont="1" applyFill="1" applyBorder="1" applyProtection="1"/>
    <xf numFmtId="0" fontId="35" fillId="5" borderId="0" xfId="0" applyFont="1" applyFill="1" applyAlignment="1" applyProtection="1">
      <alignment horizontal="left" vertical="center" indent="1"/>
    </xf>
    <xf numFmtId="0" fontId="36" fillId="3" borderId="29" xfId="0" applyFont="1" applyFill="1" applyBorder="1" applyAlignment="1" applyProtection="1">
      <alignment horizontal="center"/>
    </xf>
    <xf numFmtId="0" fontId="26" fillId="9" borderId="21" xfId="0" applyFont="1" applyFill="1" applyBorder="1" applyProtection="1"/>
    <xf numFmtId="0" fontId="26" fillId="4" borderId="21" xfId="0" applyFont="1" applyFill="1" applyBorder="1" applyProtection="1"/>
    <xf numFmtId="0" fontId="0" fillId="30" borderId="42" xfId="0" applyFill="1" applyBorder="1" applyAlignment="1" applyProtection="1"/>
    <xf numFmtId="0" fontId="0" fillId="27" borderId="47" xfId="0" applyFill="1" applyBorder="1" applyAlignment="1" applyProtection="1"/>
    <xf numFmtId="0" fontId="26" fillId="10" borderId="21" xfId="0" applyFont="1" applyFill="1" applyBorder="1" applyProtection="1"/>
    <xf numFmtId="0" fontId="26" fillId="10" borderId="77" xfId="0" applyFont="1" applyFill="1" applyBorder="1" applyProtection="1"/>
    <xf numFmtId="0" fontId="0" fillId="5" borderId="77" xfId="0" applyFill="1" applyBorder="1" applyProtection="1"/>
    <xf numFmtId="0" fontId="32" fillId="3" borderId="77" xfId="0" applyFont="1" applyFill="1" applyBorder="1" applyAlignment="1" applyProtection="1">
      <alignment horizontal="center"/>
    </xf>
    <xf numFmtId="0" fontId="0" fillId="11" borderId="26" xfId="0" applyFill="1" applyBorder="1" applyAlignment="1" applyProtection="1">
      <alignment horizontal="center"/>
    </xf>
    <xf numFmtId="0" fontId="31" fillId="37" borderId="0" xfId="0" applyFont="1" applyFill="1" applyBorder="1" applyAlignment="1" applyProtection="1"/>
    <xf numFmtId="0" fontId="31" fillId="37" borderId="0" xfId="0" applyFont="1" applyFill="1" applyBorder="1" applyAlignment="1" applyProtection="1">
      <alignment wrapText="1"/>
    </xf>
    <xf numFmtId="0" fontId="26" fillId="37" borderId="0" xfId="0" applyFont="1" applyFill="1" applyProtection="1"/>
    <xf numFmtId="0" fontId="0" fillId="26" borderId="0" xfId="0" applyNumberFormat="1" applyFont="1" applyFill="1" applyBorder="1" applyAlignment="1" applyProtection="1">
      <alignment horizontal="left" vertical="top"/>
    </xf>
    <xf numFmtId="0" fontId="0" fillId="26" borderId="0" xfId="0" applyFont="1" applyFill="1" applyBorder="1" applyAlignment="1" applyProtection="1"/>
    <xf numFmtId="4" fontId="31" fillId="26" borderId="0" xfId="0" applyNumberFormat="1" applyFont="1" applyFill="1" applyBorder="1" applyAlignment="1" applyProtection="1"/>
    <xf numFmtId="0" fontId="26" fillId="36" borderId="0" xfId="0" applyFont="1" applyFill="1" applyBorder="1" applyProtection="1"/>
    <xf numFmtId="0" fontId="0" fillId="37" borderId="0" xfId="0" applyFill="1" applyBorder="1" applyProtection="1"/>
    <xf numFmtId="0" fontId="32" fillId="39" borderId="0" xfId="0" applyFont="1" applyFill="1" applyBorder="1" applyAlignment="1" applyProtection="1">
      <alignment horizontal="center"/>
    </xf>
    <xf numFmtId="0" fontId="0" fillId="0" borderId="0" xfId="0" applyAlignment="1" applyProtection="1">
      <alignment horizontal="left"/>
    </xf>
    <xf numFmtId="0" fontId="26" fillId="9" borderId="48" xfId="0" applyFont="1" applyFill="1" applyBorder="1" applyAlignment="1" applyProtection="1">
      <alignment horizontal="center"/>
    </xf>
    <xf numFmtId="0" fontId="26" fillId="8" borderId="9" xfId="0" applyFont="1" applyFill="1" applyBorder="1" applyProtection="1"/>
    <xf numFmtId="0" fontId="0" fillId="0" borderId="46" xfId="0" applyBorder="1" applyProtection="1"/>
    <xf numFmtId="0" fontId="36" fillId="3" borderId="6" xfId="0" applyFont="1" applyFill="1" applyBorder="1" applyAlignment="1" applyProtection="1">
      <alignment horizontal="center"/>
    </xf>
    <xf numFmtId="0" fontId="26" fillId="9" borderId="9" xfId="0" applyFont="1" applyFill="1" applyBorder="1" applyProtection="1"/>
    <xf numFmtId="0" fontId="0" fillId="11" borderId="49" xfId="0" applyFill="1" applyBorder="1" applyProtection="1"/>
    <xf numFmtId="0" fontId="0" fillId="11" borderId="37" xfId="0" applyFill="1" applyBorder="1" applyProtection="1"/>
    <xf numFmtId="0" fontId="0" fillId="11" borderId="9" xfId="0" applyFill="1" applyBorder="1" applyProtection="1"/>
    <xf numFmtId="0" fontId="0" fillId="0" borderId="9" xfId="0" applyBorder="1" applyProtection="1"/>
    <xf numFmtId="0" fontId="36" fillId="3" borderId="7" xfId="0" applyFont="1" applyFill="1" applyBorder="1" applyAlignment="1" applyProtection="1">
      <alignment horizontal="center"/>
    </xf>
    <xf numFmtId="0" fontId="26" fillId="4" borderId="9" xfId="0" applyFont="1" applyFill="1" applyBorder="1" applyProtection="1"/>
    <xf numFmtId="0" fontId="0" fillId="11" borderId="50" xfId="0" applyFill="1" applyBorder="1" applyAlignment="1" applyProtection="1"/>
    <xf numFmtId="0" fontId="0" fillId="11" borderId="51" xfId="0" applyFill="1" applyBorder="1" applyAlignment="1" applyProtection="1"/>
    <xf numFmtId="0" fontId="0" fillId="11" borderId="52" xfId="0" applyFill="1" applyBorder="1" applyAlignment="1" applyProtection="1"/>
    <xf numFmtId="0" fontId="0" fillId="11" borderId="10" xfId="0" applyFill="1" applyBorder="1" applyAlignment="1" applyProtection="1"/>
    <xf numFmtId="0" fontId="0" fillId="0" borderId="53" xfId="0" applyBorder="1" applyProtection="1"/>
    <xf numFmtId="0" fontId="36" fillId="3" borderId="56" xfId="0" applyFont="1" applyFill="1" applyBorder="1" applyAlignment="1" applyProtection="1">
      <alignment horizontal="center"/>
    </xf>
    <xf numFmtId="0" fontId="0" fillId="0" borderId="21" xfId="0" applyBorder="1" applyProtection="1"/>
    <xf numFmtId="0" fontId="36" fillId="3" borderId="57" xfId="0" applyFont="1" applyFill="1" applyBorder="1" applyAlignment="1" applyProtection="1">
      <alignment horizontal="center"/>
    </xf>
    <xf numFmtId="0" fontId="34" fillId="3" borderId="58" xfId="0" applyFont="1" applyFill="1" applyBorder="1" applyProtection="1"/>
    <xf numFmtId="0" fontId="36" fillId="3" borderId="8" xfId="0" applyFont="1" applyFill="1" applyBorder="1" applyAlignment="1" applyProtection="1">
      <alignment horizontal="center"/>
    </xf>
    <xf numFmtId="0" fontId="21" fillId="0" borderId="0" xfId="0" applyFont="1" applyAlignment="1" applyProtection="1">
      <alignment vertical="top"/>
    </xf>
    <xf numFmtId="0" fontId="37" fillId="0" borderId="0" xfId="0" applyFont="1" applyAlignment="1" applyProtection="1">
      <alignment vertical="top" wrapText="1"/>
    </xf>
    <xf numFmtId="0" fontId="0" fillId="12" borderId="37" xfId="0" applyFill="1" applyBorder="1" applyAlignment="1" applyProtection="1">
      <alignment horizontal="center" vertical="top"/>
    </xf>
    <xf numFmtId="0" fontId="0" fillId="0" borderId="0" xfId="0" applyAlignment="1" applyProtection="1"/>
    <xf numFmtId="0" fontId="73" fillId="0" borderId="0" xfId="0" applyFont="1" applyAlignment="1" applyProtection="1">
      <alignment horizontal="left" vertical="center" indent="3"/>
    </xf>
    <xf numFmtId="0" fontId="72" fillId="0" borderId="0" xfId="0" applyFont="1" applyProtection="1"/>
    <xf numFmtId="0" fontId="72" fillId="26" borderId="0" xfId="0" applyFont="1" applyFill="1" applyProtection="1"/>
    <xf numFmtId="0" fontId="26" fillId="10" borderId="9" xfId="0" applyFont="1" applyFill="1" applyBorder="1" applyProtection="1"/>
    <xf numFmtId="0" fontId="0" fillId="26" borderId="0" xfId="0" applyFill="1" applyBorder="1" applyAlignment="1" applyProtection="1">
      <alignment horizontal="left"/>
    </xf>
    <xf numFmtId="0" fontId="29" fillId="0" borderId="0" xfId="0" applyFont="1" applyFill="1" applyAlignment="1" applyProtection="1"/>
    <xf numFmtId="0" fontId="37" fillId="27" borderId="9" xfId="0" applyFont="1" applyFill="1" applyBorder="1" applyAlignment="1" applyProtection="1">
      <alignment horizontal="center" vertical="center" wrapText="1"/>
      <protection locked="0"/>
    </xf>
    <xf numFmtId="0" fontId="40" fillId="34" borderId="0" xfId="0" applyFont="1" applyFill="1" applyBorder="1" applyAlignment="1" applyProtection="1"/>
    <xf numFmtId="49" fontId="0" fillId="0" borderId="0" xfId="0" applyNumberFormat="1" applyFill="1" applyBorder="1" applyAlignment="1" applyProtection="1"/>
    <xf numFmtId="0" fontId="0" fillId="0" borderId="0" xfId="0" applyFill="1" applyBorder="1" applyAlignment="1" applyProtection="1">
      <alignment wrapText="1"/>
    </xf>
    <xf numFmtId="2" fontId="37" fillId="0" borderId="34" xfId="0" applyNumberFormat="1" applyFont="1" applyBorder="1" applyAlignment="1" applyProtection="1">
      <alignment horizontal="center" vertical="center"/>
    </xf>
    <xf numFmtId="2" fontId="37" fillId="34" borderId="0" xfId="0" applyNumberFormat="1" applyFont="1" applyFill="1" applyBorder="1" applyAlignment="1" applyProtection="1">
      <alignment horizontal="center" vertical="center"/>
    </xf>
    <xf numFmtId="49" fontId="0" fillId="0" borderId="0" xfId="0" applyNumberFormat="1" applyFont="1" applyFill="1" applyAlignment="1" applyProtection="1">
      <alignment horizontal="center"/>
    </xf>
    <xf numFmtId="49" fontId="0" fillId="34" borderId="0" xfId="0" applyNumberFormat="1" applyFont="1" applyFill="1" applyBorder="1" applyAlignment="1" applyProtection="1">
      <alignment horizontal="center"/>
    </xf>
    <xf numFmtId="0" fontId="0" fillId="0" borderId="0" xfId="0" applyFont="1" applyFill="1" applyAlignment="1" applyProtection="1">
      <alignment horizontal="center"/>
    </xf>
    <xf numFmtId="0" fontId="0" fillId="34" borderId="0" xfId="0" applyFont="1" applyFill="1" applyBorder="1" applyAlignment="1" applyProtection="1">
      <alignment horizontal="center"/>
    </xf>
    <xf numFmtId="49" fontId="37" fillId="34" borderId="0" xfId="0" applyNumberFormat="1" applyFont="1" applyFill="1" applyBorder="1" applyAlignment="1" applyProtection="1">
      <alignment horizontal="center" vertical="center"/>
    </xf>
    <xf numFmtId="0" fontId="0" fillId="0" borderId="0" xfId="0" applyFont="1" applyFill="1" applyBorder="1" applyAlignment="1" applyProtection="1">
      <alignment horizontal="center"/>
    </xf>
    <xf numFmtId="0" fontId="38" fillId="0" borderId="0" xfId="0" applyFont="1" applyAlignment="1" applyProtection="1">
      <alignment horizontal="left"/>
      <protection locked="0"/>
    </xf>
    <xf numFmtId="0" fontId="89" fillId="5" borderId="9" xfId="0" applyFont="1" applyFill="1" applyBorder="1" applyProtection="1"/>
    <xf numFmtId="0" fontId="89" fillId="5" borderId="9" xfId="0" applyNumberFormat="1" applyFont="1" applyFill="1" applyBorder="1" applyAlignment="1" applyProtection="1">
      <alignment horizontal="right"/>
    </xf>
    <xf numFmtId="0" fontId="27" fillId="5" borderId="59" xfId="0" applyFont="1" applyFill="1" applyBorder="1" applyAlignment="1"/>
    <xf numFmtId="0" fontId="0" fillId="0" borderId="60" xfId="0" applyFill="1" applyBorder="1" applyAlignment="1">
      <alignment wrapText="1"/>
    </xf>
    <xf numFmtId="0" fontId="55" fillId="0" borderId="0" xfId="0" applyFont="1" applyAlignment="1"/>
    <xf numFmtId="0" fontId="56" fillId="0" borderId="0" xfId="0" applyFont="1" applyAlignment="1"/>
    <xf numFmtId="0" fontId="0" fillId="0" borderId="0" xfId="0"/>
    <xf numFmtId="0" fontId="78" fillId="0" borderId="0" xfId="0" applyFont="1" applyFill="1" applyBorder="1" applyAlignment="1">
      <alignment horizontal="left" vertical="top"/>
    </xf>
    <xf numFmtId="0" fontId="15" fillId="0" borderId="0" xfId="0" applyFont="1" applyAlignment="1">
      <alignment horizontal="left" vertical="top"/>
    </xf>
    <xf numFmtId="0" fontId="0" fillId="0" borderId="0" xfId="0" applyFill="1" applyProtection="1"/>
    <xf numFmtId="0" fontId="0" fillId="0" borderId="0" xfId="0" applyFill="1" applyBorder="1" applyProtection="1"/>
    <xf numFmtId="0" fontId="0" fillId="0" borderId="0" xfId="0" applyFill="1" applyBorder="1" applyAlignment="1" applyProtection="1">
      <alignment horizontal="left"/>
    </xf>
    <xf numFmtId="0" fontId="0" fillId="11" borderId="9" xfId="0" applyFill="1" applyBorder="1" applyAlignment="1" applyProtection="1"/>
    <xf numFmtId="0" fontId="0" fillId="0" borderId="9" xfId="0" applyBorder="1" applyAlignment="1" applyProtection="1"/>
    <xf numFmtId="0" fontId="26" fillId="26" borderId="0" xfId="0" applyFont="1" applyFill="1" applyBorder="1" applyAlignment="1" applyProtection="1">
      <alignment wrapText="1"/>
    </xf>
    <xf numFmtId="0" fontId="26" fillId="26" borderId="0" xfId="0" applyFont="1" applyFill="1" applyBorder="1" applyAlignment="1" applyProtection="1"/>
    <xf numFmtId="0" fontId="0" fillId="0" borderId="0" xfId="0" applyNumberFormat="1" applyFill="1" applyBorder="1" applyAlignment="1" applyProtection="1">
      <alignment horizontal="left"/>
    </xf>
    <xf numFmtId="0" fontId="0" fillId="0" borderId="0" xfId="0" applyFill="1" applyBorder="1" applyAlignment="1" applyProtection="1"/>
    <xf numFmtId="0" fontId="0" fillId="0" borderId="0" xfId="0" applyFill="1" applyBorder="1" applyAlignment="1" applyProtection="1">
      <alignment wrapText="1"/>
    </xf>
    <xf numFmtId="49" fontId="40" fillId="0" borderId="0" xfId="0" applyNumberFormat="1" applyFont="1" applyFill="1" applyBorder="1" applyAlignment="1" applyProtection="1">
      <alignment vertical="center"/>
    </xf>
    <xf numFmtId="0" fontId="31" fillId="0" borderId="0" xfId="0" applyFont="1" applyFill="1" applyBorder="1" applyAlignment="1" applyProtection="1"/>
    <xf numFmtId="49" fontId="0" fillId="0" borderId="0" xfId="0" applyNumberFormat="1" applyFill="1" applyBorder="1" applyAlignment="1" applyProtection="1">
      <alignment horizontal="left"/>
    </xf>
    <xf numFmtId="0" fontId="0" fillId="11" borderId="28" xfId="0" applyFill="1" applyBorder="1" applyAlignment="1" applyProtection="1"/>
    <xf numFmtId="0" fontId="0" fillId="12" borderId="40" xfId="0" applyFill="1" applyBorder="1" applyAlignment="1" applyProtection="1">
      <alignment horizontal="left"/>
      <protection locked="0"/>
    </xf>
    <xf numFmtId="49" fontId="0" fillId="12" borderId="40" xfId="0" applyNumberFormat="1" applyFill="1" applyBorder="1" applyAlignment="1" applyProtection="1">
      <alignment horizontal="left"/>
      <protection locked="0"/>
    </xf>
    <xf numFmtId="49" fontId="0" fillId="12" borderId="51" xfId="0" applyNumberFormat="1" applyFill="1" applyBorder="1" applyAlignment="1" applyProtection="1">
      <alignment horizontal="left"/>
      <protection locked="0"/>
    </xf>
    <xf numFmtId="0" fontId="0" fillId="26" borderId="0" xfId="0" applyFill="1" applyBorder="1" applyAlignment="1" applyProtection="1">
      <alignment wrapText="1"/>
    </xf>
    <xf numFmtId="0" fontId="0" fillId="26" borderId="0" xfId="0" applyFill="1" applyBorder="1" applyAlignment="1" applyProtection="1"/>
    <xf numFmtId="0" fontId="31" fillId="7" borderId="112" xfId="0" applyFont="1" applyFill="1" applyBorder="1" applyAlignment="1" applyProtection="1"/>
    <xf numFmtId="0" fontId="31" fillId="7" borderId="113" xfId="0" applyFont="1" applyFill="1" applyBorder="1" applyAlignment="1" applyProtection="1"/>
    <xf numFmtId="0" fontId="0" fillId="11" borderId="110" xfId="0" applyFill="1" applyBorder="1" applyAlignment="1" applyProtection="1"/>
    <xf numFmtId="0" fontId="0" fillId="12" borderId="111" xfId="0" applyFill="1" applyBorder="1" applyAlignment="1" applyProtection="1">
      <alignment horizontal="left"/>
      <protection locked="0"/>
    </xf>
    <xf numFmtId="0" fontId="0" fillId="11" borderId="61" xfId="0" applyFill="1" applyBorder="1" applyAlignment="1" applyProtection="1"/>
    <xf numFmtId="0" fontId="0" fillId="12" borderId="39" xfId="0" applyFill="1" applyBorder="1" applyAlignment="1" applyProtection="1">
      <alignment horizontal="left"/>
      <protection locked="0"/>
    </xf>
    <xf numFmtId="0" fontId="0" fillId="0" borderId="21" xfId="0" applyFill="1" applyBorder="1" applyAlignment="1" applyProtection="1"/>
    <xf numFmtId="0" fontId="22" fillId="12" borderId="40" xfId="7" applyFill="1" applyBorder="1" applyAlignment="1" applyProtection="1">
      <alignment horizontal="left"/>
      <protection locked="0"/>
    </xf>
    <xf numFmtId="0" fontId="0" fillId="0" borderId="21" xfId="0" applyFill="1" applyBorder="1" applyAlignment="1" applyProtection="1">
      <alignment wrapText="1"/>
    </xf>
    <xf numFmtId="0" fontId="29" fillId="0" borderId="0" xfId="0" applyFont="1" applyFill="1" applyAlignment="1" applyProtection="1"/>
    <xf numFmtId="0" fontId="0" fillId="0" borderId="17" xfId="0" applyFill="1" applyBorder="1" applyAlignment="1" applyProtection="1">
      <alignment wrapText="1"/>
    </xf>
    <xf numFmtId="0" fontId="31" fillId="0" borderId="31" xfId="0" applyFont="1" applyFill="1" applyBorder="1" applyAlignment="1" applyProtection="1">
      <alignment wrapText="1"/>
    </xf>
    <xf numFmtId="0" fontId="31" fillId="0" borderId="0" xfId="0" applyFont="1" applyFill="1" applyBorder="1" applyAlignment="1" applyProtection="1">
      <alignment wrapText="1"/>
    </xf>
    <xf numFmtId="0" fontId="0" fillId="11" borderId="62" xfId="0" applyFill="1" applyBorder="1" applyAlignment="1" applyProtection="1"/>
    <xf numFmtId="49" fontId="0" fillId="12" borderId="63" xfId="0" applyNumberFormat="1" applyFill="1" applyBorder="1" applyAlignment="1" applyProtection="1">
      <alignment horizontal="left"/>
      <protection locked="0"/>
    </xf>
    <xf numFmtId="0" fontId="31" fillId="37" borderId="0" xfId="0" applyFont="1" applyFill="1" applyBorder="1" applyAlignment="1" applyProtection="1">
      <alignment wrapText="1"/>
    </xf>
    <xf numFmtId="0" fontId="0" fillId="0" borderId="0" xfId="0" applyAlignment="1" applyProtection="1"/>
    <xf numFmtId="0" fontId="29" fillId="0" borderId="0" xfId="0" applyFont="1" applyFill="1" applyBorder="1" applyAlignment="1" applyProtection="1">
      <alignment horizontal="right" vertical="center"/>
    </xf>
    <xf numFmtId="0" fontId="0" fillId="0" borderId="0" xfId="0" applyAlignment="1">
      <alignment vertical="center"/>
    </xf>
    <xf numFmtId="0" fontId="0" fillId="0" borderId="0" xfId="0" applyFont="1" applyFill="1" applyBorder="1" applyAlignment="1">
      <alignment wrapText="1"/>
    </xf>
    <xf numFmtId="0" fontId="26" fillId="43" borderId="104" xfId="0" applyFont="1" applyFill="1" applyBorder="1" applyAlignment="1">
      <alignment horizontal="center" vertical="center" wrapText="1"/>
    </xf>
    <xf numFmtId="0" fontId="26" fillId="43" borderId="122" xfId="0" applyFont="1" applyFill="1" applyBorder="1" applyAlignment="1">
      <alignment horizontal="center" vertical="center"/>
    </xf>
    <xf numFmtId="169" fontId="27" fillId="28" borderId="12" xfId="0" applyNumberFormat="1" applyFont="1" applyFill="1" applyBorder="1" applyAlignment="1">
      <alignment horizontal="center" vertical="center" wrapText="1"/>
    </xf>
    <xf numFmtId="169" fontId="27" fillId="28" borderId="120" xfId="0" applyNumberFormat="1" applyFont="1" applyFill="1" applyBorder="1" applyAlignment="1">
      <alignment horizontal="center" vertical="center"/>
    </xf>
    <xf numFmtId="0" fontId="26" fillId="43" borderId="116" xfId="0" applyFont="1" applyFill="1" applyBorder="1" applyAlignment="1"/>
    <xf numFmtId="0" fontId="0" fillId="43" borderId="117" xfId="0" applyFont="1" applyFill="1" applyBorder="1" applyAlignment="1"/>
    <xf numFmtId="0" fontId="0" fillId="43" borderId="118" xfId="0" applyFont="1" applyFill="1" applyBorder="1" applyAlignment="1"/>
    <xf numFmtId="0" fontId="31" fillId="27" borderId="123" xfId="0" applyFont="1" applyFill="1" applyBorder="1" applyAlignment="1"/>
    <xf numFmtId="0" fontId="0" fillId="0" borderId="124" xfId="0" applyBorder="1" applyAlignment="1"/>
    <xf numFmtId="0" fontId="0" fillId="0" borderId="125" xfId="0" applyBorder="1" applyAlignment="1"/>
    <xf numFmtId="0" fontId="26" fillId="43" borderId="116" xfId="0" applyFont="1" applyFill="1" applyBorder="1" applyAlignment="1">
      <alignment horizontal="left" vertical="center"/>
    </xf>
    <xf numFmtId="0" fontId="0" fillId="0" borderId="117" xfId="0" applyBorder="1" applyAlignment="1">
      <alignment horizontal="left" vertical="center"/>
    </xf>
    <xf numFmtId="0" fontId="0" fillId="0" borderId="126" xfId="0" applyBorder="1" applyAlignment="1">
      <alignment horizontal="left" vertical="center"/>
    </xf>
    <xf numFmtId="0" fontId="31" fillId="4" borderId="79" xfId="0" applyFont="1" applyFill="1" applyBorder="1" applyAlignment="1" applyProtection="1">
      <alignment wrapText="1"/>
    </xf>
    <xf numFmtId="0" fontId="0" fillId="0" borderId="80" xfId="0" applyBorder="1" applyAlignment="1" applyProtection="1">
      <alignment wrapText="1"/>
    </xf>
    <xf numFmtId="0" fontId="0" fillId="0" borderId="1" xfId="0" applyBorder="1" applyAlignment="1" applyProtection="1">
      <alignment wrapText="1"/>
    </xf>
    <xf numFmtId="0" fontId="0" fillId="0" borderId="2" xfId="0" applyBorder="1" applyAlignment="1" applyProtection="1">
      <alignment wrapText="1"/>
    </xf>
    <xf numFmtId="0" fontId="0" fillId="11" borderId="21" xfId="0" applyFill="1" applyBorder="1" applyAlignment="1" applyProtection="1"/>
    <xf numFmtId="0" fontId="29" fillId="5" borderId="0" xfId="0" applyFont="1" applyFill="1" applyAlignment="1" applyProtection="1"/>
    <xf numFmtId="0" fontId="31" fillId="5" borderId="31" xfId="0" applyFont="1" applyFill="1" applyBorder="1" applyAlignment="1" applyProtection="1">
      <alignment wrapText="1"/>
    </xf>
    <xf numFmtId="0" fontId="0" fillId="11" borderId="21" xfId="0" applyFill="1" applyBorder="1" applyAlignment="1" applyProtection="1">
      <alignment wrapText="1"/>
    </xf>
    <xf numFmtId="0" fontId="0" fillId="0" borderId="12" xfId="0" applyBorder="1" applyAlignment="1" applyProtection="1"/>
    <xf numFmtId="0" fontId="0" fillId="0" borderId="100" xfId="0" applyBorder="1" applyAlignment="1" applyProtection="1"/>
    <xf numFmtId="0" fontId="0" fillId="0" borderId="78" xfId="0" applyBorder="1" applyAlignment="1" applyProtection="1"/>
    <xf numFmtId="2" fontId="0" fillId="29" borderId="101" xfId="0" applyNumberFormat="1" applyFill="1" applyBorder="1" applyAlignment="1" applyProtection="1">
      <alignment horizontal="center" vertical="center"/>
      <protection locked="0"/>
    </xf>
    <xf numFmtId="2" fontId="0" fillId="29" borderId="102" xfId="0" applyNumberFormat="1" applyFill="1" applyBorder="1" applyAlignment="1" applyProtection="1">
      <alignment horizontal="center" vertical="center"/>
      <protection locked="0"/>
    </xf>
    <xf numFmtId="2" fontId="0" fillId="29" borderId="103" xfId="0" applyNumberFormat="1" applyFill="1" applyBorder="1" applyAlignment="1" applyProtection="1">
      <alignment horizontal="center" vertical="center"/>
      <protection locked="0"/>
    </xf>
    <xf numFmtId="2" fontId="0" fillId="29" borderId="104" xfId="0" applyNumberFormat="1" applyFill="1" applyBorder="1" applyAlignment="1" applyProtection="1">
      <alignment horizontal="center" vertical="center"/>
      <protection locked="0"/>
    </xf>
    <xf numFmtId="2" fontId="0" fillId="29" borderId="87" xfId="0" applyNumberFormat="1" applyFill="1" applyBorder="1" applyAlignment="1" applyProtection="1">
      <alignment horizontal="center" vertical="center"/>
      <protection locked="0"/>
    </xf>
    <xf numFmtId="2" fontId="0" fillId="29" borderId="84" xfId="0" applyNumberFormat="1" applyFill="1" applyBorder="1" applyAlignment="1" applyProtection="1">
      <alignment horizontal="center" vertical="center"/>
      <protection locked="0"/>
    </xf>
    <xf numFmtId="0" fontId="38" fillId="0" borderId="0" xfId="0" applyFont="1" applyFill="1" applyBorder="1" applyAlignment="1" applyProtection="1">
      <alignment horizontal="right"/>
    </xf>
    <xf numFmtId="0" fontId="0" fillId="11" borderId="77" xfId="0" applyFill="1" applyBorder="1" applyAlignment="1" applyProtection="1">
      <alignment wrapText="1"/>
    </xf>
    <xf numFmtId="0" fontId="0" fillId="12" borderId="37" xfId="0" applyFill="1"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97" xfId="0" applyBorder="1" applyAlignment="1" applyProtection="1">
      <alignment horizontal="left" vertical="center"/>
      <protection locked="0"/>
    </xf>
    <xf numFmtId="0" fontId="0" fillId="12" borderId="30" xfId="0" applyFill="1" applyBorder="1" applyAlignment="1" applyProtection="1">
      <alignment horizontal="left" vertical="center"/>
      <protection locked="0"/>
    </xf>
    <xf numFmtId="0" fontId="0" fillId="12" borderId="41" xfId="0" applyFill="1" applyBorder="1" applyAlignment="1" applyProtection="1">
      <alignment horizontal="left" vertical="center"/>
      <protection locked="0"/>
    </xf>
    <xf numFmtId="0" fontId="0" fillId="5" borderId="0" xfId="0" applyFill="1" applyProtection="1"/>
    <xf numFmtId="0" fontId="31" fillId="9" borderId="66" xfId="0" applyFont="1" applyFill="1" applyBorder="1" applyAlignment="1" applyProtection="1"/>
    <xf numFmtId="0" fontId="31" fillId="9" borderId="67" xfId="0" applyFont="1" applyFill="1" applyBorder="1" applyAlignment="1" applyProtection="1"/>
    <xf numFmtId="0" fontId="26" fillId="11" borderId="9" xfId="0" applyFont="1" applyFill="1" applyBorder="1" applyAlignment="1" applyProtection="1">
      <alignment wrapText="1"/>
    </xf>
    <xf numFmtId="0" fontId="26" fillId="0" borderId="9" xfId="0" applyFont="1" applyBorder="1" applyAlignment="1" applyProtection="1"/>
    <xf numFmtId="0" fontId="0" fillId="11" borderId="12" xfId="0" applyFill="1" applyBorder="1" applyAlignment="1" applyProtection="1"/>
    <xf numFmtId="0" fontId="0" fillId="38" borderId="0" xfId="0" applyFill="1" applyBorder="1" applyAlignment="1" applyProtection="1">
      <alignment wrapText="1"/>
    </xf>
    <xf numFmtId="0" fontId="0" fillId="11" borderId="69" xfId="0" applyFill="1" applyBorder="1" applyAlignment="1" applyProtection="1">
      <alignment wrapText="1"/>
    </xf>
    <xf numFmtId="0" fontId="0" fillId="0" borderId="35" xfId="0" applyBorder="1" applyAlignment="1" applyProtection="1">
      <alignment wrapText="1"/>
    </xf>
    <xf numFmtId="0" fontId="0" fillId="0" borderId="44" xfId="0" applyBorder="1" applyAlignment="1" applyProtection="1">
      <alignment wrapText="1"/>
    </xf>
    <xf numFmtId="0" fontId="0" fillId="12" borderId="63" xfId="0" applyFill="1" applyBorder="1" applyAlignment="1" applyProtection="1">
      <alignment horizontal="left" vertical="center"/>
      <protection locked="0"/>
    </xf>
    <xf numFmtId="0" fontId="0" fillId="12" borderId="68" xfId="0" applyFill="1" applyBorder="1" applyAlignment="1" applyProtection="1">
      <alignment horizontal="left" vertical="center"/>
      <protection locked="0"/>
    </xf>
    <xf numFmtId="0" fontId="0" fillId="12" borderId="9" xfId="0" applyFill="1" applyBorder="1" applyAlignment="1" applyProtection="1">
      <alignment horizontal="left" vertical="center"/>
      <protection locked="0"/>
    </xf>
    <xf numFmtId="0" fontId="0" fillId="12" borderId="12" xfId="0" applyFill="1" applyBorder="1" applyAlignment="1" applyProtection="1">
      <alignment horizontal="left" vertical="center"/>
      <protection locked="0"/>
    </xf>
    <xf numFmtId="0" fontId="0" fillId="30" borderId="10"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13" xfId="0" applyBorder="1" applyAlignment="1" applyProtection="1">
      <alignment horizontal="left"/>
      <protection locked="0"/>
    </xf>
    <xf numFmtId="0" fontId="31" fillId="46" borderId="72" xfId="0" applyFont="1" applyFill="1" applyBorder="1" applyAlignment="1" applyProtection="1"/>
    <xf numFmtId="0" fontId="31" fillId="46" borderId="73" xfId="0" applyFont="1" applyFill="1" applyBorder="1" applyAlignment="1" applyProtection="1"/>
    <xf numFmtId="0" fontId="31" fillId="46" borderId="71" xfId="0" applyFont="1" applyFill="1" applyBorder="1" applyAlignment="1" applyProtection="1"/>
    <xf numFmtId="0" fontId="0" fillId="5" borderId="0" xfId="0" applyFill="1"/>
    <xf numFmtId="0" fontId="0" fillId="11" borderId="64" xfId="0" applyFill="1" applyBorder="1" applyAlignment="1" applyProtection="1"/>
    <xf numFmtId="0" fontId="0" fillId="11" borderId="53" xfId="0" applyFill="1" applyBorder="1" applyAlignment="1" applyProtection="1"/>
    <xf numFmtId="0" fontId="0" fillId="12" borderId="67" xfId="0" applyFill="1" applyBorder="1" applyAlignment="1" applyProtection="1">
      <alignment horizontal="left" vertical="center"/>
      <protection locked="0"/>
    </xf>
    <xf numFmtId="0" fontId="0" fillId="12" borderId="74" xfId="0" applyFill="1" applyBorder="1" applyAlignment="1" applyProtection="1">
      <alignment horizontal="left" vertical="center"/>
      <protection locked="0"/>
    </xf>
    <xf numFmtId="0" fontId="0" fillId="11" borderId="49" xfId="0" applyFill="1" applyBorder="1" applyAlignment="1" applyProtection="1"/>
    <xf numFmtId="0" fontId="0" fillId="12" borderId="40" xfId="0" applyFill="1" applyBorder="1" applyAlignment="1" applyProtection="1">
      <alignment horizontal="left" vertical="center"/>
      <protection locked="0"/>
    </xf>
    <xf numFmtId="49" fontId="0" fillId="12" borderId="40" xfId="0" applyNumberFormat="1" applyFill="1" applyBorder="1" applyAlignment="1" applyProtection="1">
      <alignment horizontal="left" vertical="center"/>
      <protection locked="0"/>
    </xf>
    <xf numFmtId="0" fontId="0" fillId="12" borderId="40" xfId="0" applyNumberFormat="1" applyFill="1" applyBorder="1" applyAlignment="1" applyProtection="1">
      <alignment horizontal="left" vertical="center"/>
      <protection locked="0"/>
    </xf>
    <xf numFmtId="0" fontId="0" fillId="12" borderId="37" xfId="0" applyNumberFormat="1" applyFill="1" applyBorder="1" applyAlignment="1" applyProtection="1">
      <alignment horizontal="left" vertical="center"/>
      <protection locked="0"/>
    </xf>
    <xf numFmtId="0" fontId="0" fillId="12" borderId="43" xfId="0" applyNumberFormat="1" applyFill="1" applyBorder="1" applyAlignment="1" applyProtection="1">
      <alignment horizontal="left" vertical="center"/>
      <protection locked="0"/>
    </xf>
    <xf numFmtId="49" fontId="40" fillId="11" borderId="49" xfId="0" applyNumberFormat="1" applyFont="1" applyFill="1" applyBorder="1" applyAlignment="1" applyProtection="1">
      <alignment vertical="center"/>
    </xf>
    <xf numFmtId="49" fontId="40" fillId="11" borderId="21" xfId="0" applyNumberFormat="1" applyFont="1" applyFill="1" applyBorder="1" applyAlignment="1" applyProtection="1">
      <alignment vertical="center"/>
    </xf>
    <xf numFmtId="0" fontId="0" fillId="12" borderId="37" xfId="0" applyFill="1" applyBorder="1" applyAlignment="1" applyProtection="1">
      <alignment horizontal="left"/>
      <protection locked="0"/>
    </xf>
    <xf numFmtId="0" fontId="0" fillId="12" borderId="52" xfId="0" applyFill="1" applyBorder="1" applyAlignment="1" applyProtection="1">
      <alignment horizontal="center" vertical="center"/>
      <protection locked="0"/>
    </xf>
    <xf numFmtId="0" fontId="0" fillId="12" borderId="108" xfId="0" applyFill="1" applyBorder="1" applyAlignment="1" applyProtection="1">
      <alignment horizontal="center" vertical="center"/>
      <protection locked="0"/>
    </xf>
    <xf numFmtId="0" fontId="0" fillId="0" borderId="0" xfId="0" applyFill="1"/>
    <xf numFmtId="0" fontId="0" fillId="0" borderId="25" xfId="0" applyBorder="1" applyAlignment="1" applyProtection="1">
      <alignment horizontal="left" vertical="center"/>
      <protection locked="0"/>
    </xf>
    <xf numFmtId="0" fontId="31" fillId="8" borderId="61" xfId="0" applyFont="1" applyFill="1" applyBorder="1" applyAlignment="1" applyProtection="1"/>
    <xf numFmtId="0" fontId="0" fillId="0" borderId="23" xfId="0" applyBorder="1" applyAlignment="1" applyProtection="1"/>
    <xf numFmtId="0" fontId="0" fillId="0" borderId="96" xfId="0" applyBorder="1" applyAlignment="1" applyProtection="1"/>
    <xf numFmtId="0" fontId="0" fillId="11" borderId="37" xfId="0" applyFill="1" applyBorder="1" applyAlignment="1" applyProtection="1"/>
    <xf numFmtId="0" fontId="0" fillId="0" borderId="43" xfId="0" applyBorder="1" applyAlignment="1" applyProtection="1"/>
    <xf numFmtId="0" fontId="0" fillId="0" borderId="97" xfId="0" applyBorder="1" applyAlignment="1" applyProtection="1"/>
    <xf numFmtId="0" fontId="40" fillId="30" borderId="69" xfId="0" applyFont="1" applyFill="1" applyBorder="1" applyAlignment="1" applyProtection="1">
      <alignment horizontal="left" vertical="center" wrapText="1"/>
      <protection locked="0"/>
    </xf>
    <xf numFmtId="0" fontId="40" fillId="30" borderId="35" xfId="0" applyFont="1" applyFill="1" applyBorder="1" applyAlignment="1" applyProtection="1">
      <alignment horizontal="left" vertical="center" wrapText="1"/>
      <protection locked="0"/>
    </xf>
    <xf numFmtId="0" fontId="0" fillId="27" borderId="35" xfId="0" applyFill="1" applyBorder="1" applyAlignment="1" applyProtection="1">
      <alignment horizontal="left" vertical="center"/>
      <protection locked="0"/>
    </xf>
    <xf numFmtId="0" fontId="0" fillId="27" borderId="106" xfId="0" applyFill="1" applyBorder="1" applyAlignment="1" applyProtection="1">
      <alignment horizontal="left" vertical="center"/>
      <protection locked="0"/>
    </xf>
    <xf numFmtId="0" fontId="40" fillId="30" borderId="98" xfId="0" applyFont="1" applyFill="1" applyBorder="1" applyAlignment="1" applyProtection="1">
      <alignment horizontal="left" vertical="center" wrapText="1"/>
      <protection locked="0"/>
    </xf>
    <xf numFmtId="0" fontId="40" fillId="30" borderId="31" xfId="0" applyFont="1" applyFill="1" applyBorder="1" applyAlignment="1" applyProtection="1">
      <alignment horizontal="left" vertical="center" wrapText="1"/>
      <protection locked="0"/>
    </xf>
    <xf numFmtId="0" fontId="0" fillId="27" borderId="31" xfId="0" applyFill="1" applyBorder="1" applyAlignment="1" applyProtection="1">
      <alignment horizontal="left" vertical="center"/>
      <protection locked="0"/>
    </xf>
    <xf numFmtId="0" fontId="0" fillId="27" borderId="107" xfId="0" applyFill="1" applyBorder="1" applyAlignment="1" applyProtection="1">
      <alignment horizontal="left" vertical="center"/>
      <protection locked="0"/>
    </xf>
    <xf numFmtId="0" fontId="71" fillId="0" borderId="51" xfId="0" applyFont="1" applyFill="1" applyBorder="1" applyAlignment="1" applyProtection="1">
      <alignment horizontal="right"/>
    </xf>
    <xf numFmtId="0" fontId="38" fillId="0" borderId="51" xfId="0" applyFont="1" applyFill="1" applyBorder="1" applyAlignment="1" applyProtection="1">
      <alignment horizontal="right"/>
    </xf>
    <xf numFmtId="0" fontId="38" fillId="0" borderId="70" xfId="0" applyFont="1" applyFill="1" applyBorder="1" applyAlignment="1" applyProtection="1">
      <alignment horizontal="right"/>
    </xf>
    <xf numFmtId="0" fontId="38" fillId="0" borderId="71" xfId="0" applyFont="1" applyFill="1" applyBorder="1" applyAlignment="1" applyProtection="1">
      <alignment horizontal="right"/>
    </xf>
    <xf numFmtId="0" fontId="0" fillId="12" borderId="55" xfId="0" applyFill="1" applyBorder="1" applyProtection="1">
      <protection locked="0"/>
    </xf>
    <xf numFmtId="0" fontId="0" fillId="0" borderId="0" xfId="0" applyFill="1" applyBorder="1" applyAlignment="1"/>
    <xf numFmtId="0" fontId="29" fillId="0" borderId="0" xfId="0" applyFont="1" applyFill="1" applyBorder="1" applyAlignment="1"/>
    <xf numFmtId="0" fontId="31" fillId="0" borderId="0" xfId="0" applyFont="1" applyFill="1" applyBorder="1" applyAlignment="1">
      <alignment wrapText="1"/>
    </xf>
    <xf numFmtId="0" fontId="27" fillId="0" borderId="0" xfId="0" applyFont="1" applyFill="1" applyBorder="1" applyAlignment="1" applyProtection="1"/>
    <xf numFmtId="4" fontId="0" fillId="0" borderId="0" xfId="0" applyNumberFormat="1" applyFill="1" applyBorder="1" applyAlignment="1" applyProtection="1"/>
    <xf numFmtId="0" fontId="40" fillId="0" borderId="0" xfId="0" applyFont="1" applyFill="1" applyBorder="1" applyAlignment="1" applyProtection="1">
      <alignment wrapText="1"/>
    </xf>
    <xf numFmtId="2" fontId="0" fillId="0" borderId="0" xfId="0" applyNumberFormat="1" applyFill="1" applyBorder="1" applyProtection="1"/>
    <xf numFmtId="0" fontId="54" fillId="35" borderId="79" xfId="7" applyFont="1" applyFill="1" applyBorder="1" applyAlignment="1" applyProtection="1">
      <alignment horizontal="left" vertical="center"/>
    </xf>
    <xf numFmtId="0" fontId="54" fillId="35" borderId="80" xfId="7" applyFont="1" applyFill="1" applyBorder="1" applyAlignment="1" applyProtection="1">
      <alignment horizontal="left" vertical="center"/>
    </xf>
    <xf numFmtId="0" fontId="0" fillId="0" borderId="80" xfId="0" applyBorder="1" applyAlignment="1" applyProtection="1"/>
    <xf numFmtId="0" fontId="0" fillId="0" borderId="115" xfId="0" applyBorder="1" applyAlignment="1" applyProtection="1"/>
    <xf numFmtId="49" fontId="0" fillId="27" borderId="113" xfId="0" applyNumberFormat="1" applyFill="1" applyBorder="1" applyAlignment="1" applyProtection="1">
      <alignment horizontal="center" vertical="center"/>
      <protection locked="0"/>
    </xf>
    <xf numFmtId="0" fontId="0" fillId="0" borderId="113" xfId="0" applyBorder="1" applyAlignment="1" applyProtection="1">
      <alignment horizontal="center" vertical="center"/>
      <protection locked="0"/>
    </xf>
    <xf numFmtId="0" fontId="0" fillId="0" borderId="0" xfId="0" applyFill="1" applyBorder="1" applyAlignment="1">
      <alignment wrapText="1"/>
    </xf>
    <xf numFmtId="0" fontId="29" fillId="0" borderId="0" xfId="0" applyFont="1" applyFill="1" applyBorder="1" applyAlignment="1" applyProtection="1">
      <alignment wrapText="1"/>
    </xf>
    <xf numFmtId="0" fontId="0" fillId="0" borderId="0" xfId="0" applyNumberFormat="1" applyFont="1" applyFill="1" applyBorder="1" applyAlignment="1" applyProtection="1">
      <alignment horizontal="left" vertical="top" wrapText="1"/>
    </xf>
    <xf numFmtId="0" fontId="0" fillId="0" borderId="0" xfId="0" applyFont="1" applyFill="1" applyBorder="1" applyAlignment="1" applyProtection="1">
      <alignment wrapText="1"/>
    </xf>
    <xf numFmtId="4" fontId="31" fillId="0" borderId="0" xfId="0" applyNumberFormat="1" applyFont="1" applyFill="1" applyBorder="1" applyAlignment="1" applyProtection="1"/>
    <xf numFmtId="0" fontId="37" fillId="0" borderId="0" xfId="0" applyFont="1" applyAlignment="1" applyProtection="1">
      <alignment vertical="top" wrapText="1"/>
    </xf>
    <xf numFmtId="0" fontId="29" fillId="0" borderId="0" xfId="0" applyFont="1" applyFill="1" applyBorder="1" applyAlignment="1" applyProtection="1">
      <alignment horizontal="left" vertical="center"/>
    </xf>
    <xf numFmtId="0" fontId="31" fillId="10" borderId="65" xfId="0" applyFont="1" applyFill="1" applyBorder="1" applyAlignment="1" applyProtection="1">
      <alignment horizontal="left" vertical="center"/>
    </xf>
    <xf numFmtId="0" fontId="31" fillId="10" borderId="76" xfId="0" applyFont="1" applyFill="1" applyBorder="1" applyAlignment="1" applyProtection="1">
      <alignment horizontal="left" vertical="center"/>
    </xf>
    <xf numFmtId="0" fontId="0" fillId="12" borderId="85" xfId="0" applyFill="1" applyBorder="1" applyAlignment="1" applyProtection="1">
      <alignment horizontal="center" vertical="center"/>
      <protection locked="0"/>
    </xf>
    <xf numFmtId="0" fontId="0" fillId="12" borderId="80" xfId="0" applyFill="1" applyBorder="1" applyAlignment="1" applyProtection="1">
      <alignment horizontal="center" vertical="center"/>
      <protection locked="0"/>
    </xf>
    <xf numFmtId="0" fontId="0" fillId="12" borderId="81" xfId="0" applyFill="1" applyBorder="1" applyAlignment="1" applyProtection="1">
      <alignment horizontal="center" vertical="center"/>
      <protection locked="0"/>
    </xf>
    <xf numFmtId="0" fontId="0" fillId="0" borderId="0" xfId="0" applyFill="1" applyBorder="1"/>
    <xf numFmtId="0" fontId="0" fillId="0" borderId="0" xfId="0" applyFill="1" applyBorder="1" applyAlignment="1" applyProtection="1">
      <alignment horizontal="left"/>
      <protection locked="0"/>
    </xf>
    <xf numFmtId="0" fontId="0" fillId="11" borderId="9" xfId="0" applyFill="1" applyBorder="1" applyAlignment="1" applyProtection="1">
      <alignment wrapText="1"/>
    </xf>
    <xf numFmtId="0" fontId="0" fillId="26" borderId="0" xfId="0" applyFill="1" applyBorder="1" applyAlignment="1" applyProtection="1">
      <alignment horizontal="left"/>
    </xf>
    <xf numFmtId="49" fontId="0" fillId="0" borderId="0" xfId="0" applyNumberFormat="1" applyFill="1" applyBorder="1" applyAlignment="1" applyProtection="1">
      <alignment horizontal="left"/>
      <protection locked="0"/>
    </xf>
    <xf numFmtId="0" fontId="0" fillId="0" borderId="0" xfId="0" applyNumberFormat="1" applyFill="1" applyBorder="1" applyAlignment="1" applyProtection="1">
      <alignment horizontal="left"/>
      <protection locked="0"/>
    </xf>
    <xf numFmtId="0" fontId="0" fillId="0" borderId="0" xfId="0" applyFill="1" applyBorder="1" applyProtection="1">
      <protection locked="0"/>
    </xf>
    <xf numFmtId="0" fontId="29" fillId="40" borderId="0" xfId="0" applyFont="1" applyFill="1" applyBorder="1" applyAlignment="1" applyProtection="1">
      <alignment horizontal="left" vertical="center"/>
    </xf>
    <xf numFmtId="49" fontId="40" fillId="0" borderId="9" xfId="0" applyNumberFormat="1" applyFont="1" applyFill="1" applyBorder="1" applyAlignment="1" applyProtection="1">
      <alignment horizontal="center" vertical="center"/>
      <protection locked="0"/>
    </xf>
    <xf numFmtId="49" fontId="37" fillId="0" borderId="21" xfId="0" applyNumberFormat="1" applyFont="1" applyFill="1" applyBorder="1" applyAlignment="1" applyProtection="1">
      <alignment horizontal="center" vertical="center"/>
      <protection locked="0"/>
    </xf>
    <xf numFmtId="0" fontId="37" fillId="0" borderId="21" xfId="0" applyFont="1" applyFill="1" applyBorder="1" applyAlignment="1" applyProtection="1">
      <alignment horizontal="center"/>
      <protection locked="0"/>
    </xf>
    <xf numFmtId="0" fontId="0" fillId="13" borderId="25" xfId="0" applyFill="1" applyBorder="1" applyProtection="1">
      <protection locked="0"/>
    </xf>
    <xf numFmtId="0" fontId="0" fillId="13" borderId="21" xfId="0" applyFill="1" applyBorder="1" applyProtection="1">
      <protection locked="0"/>
    </xf>
    <xf numFmtId="0" fontId="0" fillId="13" borderId="37" xfId="0" applyFill="1" applyBorder="1" applyProtection="1">
      <protection locked="0"/>
    </xf>
    <xf numFmtId="0" fontId="60" fillId="34" borderId="0" xfId="0" applyFont="1" applyFill="1" applyAlignment="1" applyProtection="1">
      <alignment wrapText="1"/>
    </xf>
    <xf numFmtId="0" fontId="37" fillId="0" borderId="31" xfId="0" applyFont="1" applyBorder="1" applyAlignment="1" applyProtection="1">
      <alignment wrapText="1"/>
    </xf>
    <xf numFmtId="0" fontId="40" fillId="0" borderId="0" xfId="0" applyFont="1" applyFill="1" applyAlignment="1" applyProtection="1">
      <alignment horizontal="center" vertical="center" textRotation="90"/>
    </xf>
    <xf numFmtId="0" fontId="40" fillId="0" borderId="0" xfId="0" applyFont="1" applyAlignment="1" applyProtection="1"/>
    <xf numFmtId="0" fontId="40" fillId="0" borderId="17" xfId="0" applyFont="1" applyBorder="1" applyAlignment="1" applyProtection="1"/>
    <xf numFmtId="0" fontId="40" fillId="0" borderId="9" xfId="0" applyFont="1" applyFill="1" applyBorder="1" applyAlignment="1" applyProtection="1">
      <alignment horizontal="center" vertical="center"/>
      <protection locked="0"/>
    </xf>
    <xf numFmtId="0" fontId="59" fillId="0" borderId="35" xfId="0" applyFont="1" applyFill="1" applyBorder="1" applyAlignment="1" applyProtection="1">
      <alignment horizontal="left" vertical="top"/>
    </xf>
    <xf numFmtId="0" fontId="59" fillId="0" borderId="0" xfId="0" applyFont="1" applyFill="1" applyBorder="1" applyAlignment="1" applyProtection="1">
      <alignment horizontal="left" vertical="top"/>
    </xf>
    <xf numFmtId="0" fontId="0" fillId="0" borderId="35" xfId="0" applyFill="1" applyBorder="1" applyProtection="1"/>
    <xf numFmtId="0" fontId="0" fillId="0" borderId="43" xfId="0" applyFill="1" applyBorder="1" applyProtection="1">
      <protection locked="0"/>
    </xf>
    <xf numFmtId="0" fontId="50" fillId="0" borderId="35" xfId="0" applyFont="1" applyFill="1" applyBorder="1" applyAlignment="1" applyProtection="1">
      <alignment horizontal="center"/>
    </xf>
    <xf numFmtId="0" fontId="0" fillId="13" borderId="33" xfId="0" applyFill="1" applyBorder="1" applyProtection="1">
      <protection locked="0"/>
    </xf>
    <xf numFmtId="0" fontId="0" fillId="13" borderId="32" xfId="0" applyFill="1" applyBorder="1" applyProtection="1">
      <protection locked="0"/>
    </xf>
    <xf numFmtId="0" fontId="40" fillId="0" borderId="83" xfId="0" applyFont="1" applyFill="1" applyBorder="1" applyAlignment="1" applyProtection="1">
      <alignment horizontal="center" vertical="center"/>
      <protection locked="0"/>
    </xf>
    <xf numFmtId="49" fontId="40" fillId="0" borderId="83" xfId="0" applyNumberFormat="1" applyFont="1" applyFill="1" applyBorder="1" applyAlignment="1" applyProtection="1">
      <alignment horizontal="center" vertical="center"/>
      <protection locked="0"/>
    </xf>
    <xf numFmtId="49" fontId="37" fillId="0" borderId="33" xfId="0" applyNumberFormat="1" applyFont="1" applyFill="1" applyBorder="1" applyAlignment="1" applyProtection="1">
      <alignment horizontal="center" vertical="center"/>
      <protection locked="0"/>
    </xf>
    <xf numFmtId="0" fontId="37" fillId="0" borderId="33" xfId="0" applyFont="1" applyFill="1" applyBorder="1" applyAlignment="1" applyProtection="1">
      <alignment horizontal="center"/>
      <protection locked="0"/>
    </xf>
    <xf numFmtId="0" fontId="0" fillId="13" borderId="22" xfId="0" applyFont="1" applyFill="1" applyBorder="1" applyAlignment="1" applyProtection="1">
      <alignment horizontal="center" vertical="center"/>
    </xf>
    <xf numFmtId="0" fontId="0" fillId="13" borderId="86" xfId="0" applyFont="1" applyFill="1" applyBorder="1" applyAlignment="1" applyProtection="1">
      <alignment horizontal="center" vertical="center"/>
    </xf>
    <xf numFmtId="0" fontId="0" fillId="13" borderId="75" xfId="0" applyFill="1" applyBorder="1" applyProtection="1">
      <protection locked="0"/>
    </xf>
    <xf numFmtId="0" fontId="38" fillId="5" borderId="21" xfId="0" applyFont="1" applyFill="1" applyBorder="1" applyAlignment="1" applyProtection="1">
      <alignment horizontal="left"/>
    </xf>
    <xf numFmtId="0" fontId="39" fillId="0" borderId="21" xfId="0" applyFont="1" applyFill="1" applyBorder="1" applyAlignment="1" applyProtection="1">
      <alignment horizontal="left"/>
    </xf>
    <xf numFmtId="0" fontId="40" fillId="26" borderId="16" xfId="0" applyFont="1" applyFill="1" applyBorder="1" applyAlignment="1" applyProtection="1">
      <alignment horizontal="center" vertical="center" wrapText="1"/>
    </xf>
    <xf numFmtId="0" fontId="40" fillId="26" borderId="15" xfId="0" applyFont="1" applyFill="1" applyBorder="1" applyAlignment="1" applyProtection="1">
      <alignment horizontal="center" vertical="center" wrapText="1"/>
    </xf>
    <xf numFmtId="0" fontId="40" fillId="26" borderId="90" xfId="0" applyFont="1" applyFill="1" applyBorder="1" applyAlignment="1" applyProtection="1">
      <alignment horizontal="center" vertical="center" wrapText="1"/>
    </xf>
    <xf numFmtId="0" fontId="40" fillId="26" borderId="88" xfId="0" applyFont="1" applyFill="1" applyBorder="1" applyAlignment="1" applyProtection="1">
      <alignment horizontal="center" vertical="center" wrapText="1"/>
    </xf>
    <xf numFmtId="0" fontId="26" fillId="14" borderId="0" xfId="0" applyFont="1" applyFill="1" applyAlignment="1" applyProtection="1">
      <alignment horizontal="left" vertical="center"/>
    </xf>
    <xf numFmtId="49" fontId="0" fillId="0" borderId="31" xfId="0" applyNumberFormat="1" applyFont="1" applyFill="1" applyBorder="1" applyAlignment="1" applyProtection="1">
      <alignment horizontal="center"/>
    </xf>
    <xf numFmtId="0" fontId="37" fillId="31" borderId="75" xfId="0" applyFont="1" applyFill="1" applyBorder="1" applyAlignment="1" applyProtection="1">
      <alignment horizontal="center" vertical="center"/>
    </xf>
    <xf numFmtId="0" fontId="0" fillId="0" borderId="21" xfId="0" applyFill="1" applyBorder="1" applyProtection="1">
      <protection locked="0"/>
    </xf>
    <xf numFmtId="0" fontId="40" fillId="13" borderId="22" xfId="0" applyFont="1" applyFill="1" applyBorder="1" applyAlignment="1" applyProtection="1">
      <alignment horizontal="center" vertical="center" wrapText="1"/>
    </xf>
    <xf numFmtId="0" fontId="40" fillId="13" borderId="86" xfId="0" applyFont="1" applyFill="1" applyBorder="1" applyAlignment="1" applyProtection="1">
      <alignment horizontal="center" vertical="center" wrapText="1"/>
    </xf>
    <xf numFmtId="0" fontId="39" fillId="13" borderId="59" xfId="0" applyFont="1" applyFill="1" applyBorder="1" applyAlignment="1" applyProtection="1">
      <alignment horizontal="center" textRotation="90" wrapText="1"/>
    </xf>
    <xf numFmtId="0" fontId="39" fillId="13" borderId="89" xfId="0" applyFont="1" applyFill="1" applyBorder="1" applyAlignment="1" applyProtection="1">
      <alignment horizontal="center" textRotation="90" wrapText="1"/>
    </xf>
    <xf numFmtId="0" fontId="37" fillId="13" borderId="22" xfId="0" applyFont="1" applyFill="1" applyBorder="1" applyAlignment="1" applyProtection="1">
      <alignment horizontal="center" textRotation="90" wrapText="1"/>
    </xf>
    <xf numFmtId="0" fontId="37" fillId="13" borderId="86" xfId="0" applyFont="1" applyFill="1" applyBorder="1" applyAlignment="1" applyProtection="1">
      <alignment horizontal="center" textRotation="90" wrapText="1"/>
    </xf>
    <xf numFmtId="0" fontId="40" fillId="32" borderId="22" xfId="0" applyFont="1" applyFill="1" applyBorder="1" applyAlignment="1" applyProtection="1">
      <alignment horizontal="center" vertical="center" wrapText="1"/>
    </xf>
    <xf numFmtId="0" fontId="40" fillId="32" borderId="86" xfId="0" applyFont="1" applyFill="1" applyBorder="1" applyAlignment="1" applyProtection="1">
      <alignment horizontal="center" vertical="center" wrapText="1"/>
    </xf>
    <xf numFmtId="0" fontId="37" fillId="13" borderId="22" xfId="0" applyFont="1" applyFill="1" applyBorder="1" applyAlignment="1" applyProtection="1">
      <alignment horizontal="center" vertical="center" wrapText="1"/>
    </xf>
    <xf numFmtId="0" fontId="37" fillId="13" borderId="86" xfId="0" applyFont="1" applyFill="1" applyBorder="1" applyAlignment="1" applyProtection="1">
      <alignment horizontal="center" vertical="center" wrapText="1"/>
    </xf>
    <xf numFmtId="0" fontId="39" fillId="13" borderId="22" xfId="0" applyFont="1" applyFill="1" applyBorder="1" applyAlignment="1" applyProtection="1">
      <alignment horizontal="center" vertical="center" wrapText="1"/>
    </xf>
    <xf numFmtId="0" fontId="39" fillId="13" borderId="86" xfId="0" applyFont="1" applyFill="1" applyBorder="1" applyAlignment="1" applyProtection="1">
      <alignment horizontal="center" vertical="center" wrapText="1"/>
    </xf>
    <xf numFmtId="0" fontId="58" fillId="13" borderId="22" xfId="0" applyFont="1" applyFill="1" applyBorder="1" applyAlignment="1" applyProtection="1">
      <alignment horizontal="center" vertical="center" wrapText="1"/>
    </xf>
    <xf numFmtId="0" fontId="58" fillId="13" borderId="86" xfId="0" applyFont="1" applyFill="1" applyBorder="1" applyAlignment="1" applyProtection="1">
      <alignment horizontal="center" vertical="center" wrapText="1"/>
    </xf>
    <xf numFmtId="0" fontId="0" fillId="0" borderId="21" xfId="0" applyFont="1" applyFill="1" applyBorder="1" applyAlignment="1" applyProtection="1">
      <alignment horizontal="center"/>
      <protection locked="0"/>
    </xf>
    <xf numFmtId="0" fontId="40" fillId="0" borderId="12" xfId="0" applyFont="1" applyFill="1" applyBorder="1" applyAlignment="1" applyProtection="1">
      <alignment horizontal="center" vertical="center"/>
      <protection locked="0"/>
    </xf>
    <xf numFmtId="0" fontId="40" fillId="0" borderId="78" xfId="0" applyFont="1" applyFill="1" applyBorder="1" applyAlignment="1" applyProtection="1">
      <alignment horizontal="center" vertical="center"/>
      <protection locked="0"/>
    </xf>
    <xf numFmtId="49" fontId="40" fillId="0" borderId="12" xfId="0" applyNumberFormat="1" applyFont="1" applyFill="1" applyBorder="1" applyAlignment="1" applyProtection="1">
      <alignment horizontal="center" vertical="center"/>
      <protection locked="0"/>
    </xf>
    <xf numFmtId="49" fontId="40" fillId="0" borderId="78" xfId="0" applyNumberFormat="1" applyFont="1" applyFill="1" applyBorder="1" applyAlignment="1" applyProtection="1">
      <alignment horizontal="center" vertical="center"/>
      <protection locked="0"/>
    </xf>
    <xf numFmtId="0" fontId="37" fillId="13" borderId="59" xfId="0" applyFont="1" applyFill="1" applyBorder="1" applyAlignment="1" applyProtection="1">
      <alignment horizontal="center" vertical="center" wrapText="1"/>
    </xf>
    <xf numFmtId="0" fontId="37" fillId="13" borderId="89" xfId="0" applyFont="1" applyFill="1" applyBorder="1" applyAlignment="1" applyProtection="1">
      <alignment horizontal="center" vertical="center" wrapText="1"/>
    </xf>
    <xf numFmtId="0" fontId="40" fillId="13" borderId="59" xfId="0" applyFont="1" applyFill="1" applyBorder="1" applyAlignment="1" applyProtection="1">
      <alignment horizontal="center" vertical="center" wrapText="1"/>
    </xf>
    <xf numFmtId="0" fontId="40" fillId="13" borderId="89" xfId="0" applyFont="1" applyFill="1" applyBorder="1" applyAlignment="1" applyProtection="1">
      <alignment horizontal="center" vertical="center" wrapText="1"/>
    </xf>
    <xf numFmtId="0" fontId="37" fillId="0" borderId="21" xfId="0" applyFont="1" applyFill="1" applyBorder="1" applyProtection="1">
      <protection locked="0"/>
    </xf>
    <xf numFmtId="0" fontId="37" fillId="0" borderId="33" xfId="0" applyFont="1" applyFill="1" applyBorder="1" applyProtection="1">
      <protection locked="0"/>
    </xf>
    <xf numFmtId="0" fontId="0" fillId="0" borderId="43" xfId="0" applyFill="1" applyBorder="1" applyProtection="1"/>
    <xf numFmtId="14" fontId="0" fillId="0" borderId="21" xfId="0" applyNumberFormat="1" applyFill="1" applyBorder="1" applyProtection="1">
      <protection locked="0"/>
    </xf>
    <xf numFmtId="0" fontId="37" fillId="40" borderId="37" xfId="0" applyNumberFormat="1" applyFont="1" applyFill="1" applyBorder="1" applyAlignment="1" applyProtection="1">
      <alignment horizontal="center" vertical="center"/>
    </xf>
    <xf numFmtId="0" fontId="37" fillId="40" borderId="25" xfId="0" applyNumberFormat="1" applyFont="1" applyFill="1" applyBorder="1" applyAlignment="1" applyProtection="1">
      <alignment horizontal="center" vertical="center"/>
    </xf>
    <xf numFmtId="49" fontId="37" fillId="0" borderId="37" xfId="0" applyNumberFormat="1" applyFont="1" applyFill="1" applyBorder="1" applyAlignment="1" applyProtection="1">
      <protection locked="0"/>
    </xf>
    <xf numFmtId="49" fontId="0" fillId="0" borderId="43" xfId="0" applyNumberFormat="1" applyBorder="1" applyAlignment="1" applyProtection="1">
      <protection locked="0"/>
    </xf>
    <xf numFmtId="49" fontId="0" fillId="0" borderId="25" xfId="0" applyNumberFormat="1" applyBorder="1" applyAlignment="1" applyProtection="1">
      <protection locked="0"/>
    </xf>
    <xf numFmtId="49" fontId="40" fillId="0" borderId="91" xfId="0" applyNumberFormat="1" applyFont="1" applyFill="1" applyBorder="1" applyAlignment="1" applyProtection="1">
      <alignment horizontal="center" vertical="center"/>
      <protection locked="0"/>
    </xf>
    <xf numFmtId="0" fontId="40" fillId="13" borderId="22" xfId="0" applyFont="1" applyFill="1" applyBorder="1" applyAlignment="1" applyProtection="1">
      <alignment horizontal="center" vertical="center"/>
    </xf>
    <xf numFmtId="0" fontId="40" fillId="13" borderId="86" xfId="0" applyFont="1" applyFill="1" applyBorder="1" applyAlignment="1" applyProtection="1">
      <alignment horizontal="center" vertical="center"/>
    </xf>
    <xf numFmtId="0" fontId="76" fillId="0" borderId="0" xfId="0" applyFont="1" applyAlignment="1">
      <alignment vertical="top" wrapText="1"/>
    </xf>
    <xf numFmtId="0" fontId="0" fillId="0" borderId="0" xfId="0" applyAlignment="1">
      <alignment wrapText="1"/>
    </xf>
    <xf numFmtId="0" fontId="74" fillId="0" borderId="4" xfId="0" applyFont="1" applyBorder="1" applyAlignment="1">
      <alignment horizontal="center"/>
    </xf>
    <xf numFmtId="0" fontId="77" fillId="0" borderId="4" xfId="0" applyFont="1" applyBorder="1" applyAlignment="1">
      <alignment horizontal="center"/>
    </xf>
    <xf numFmtId="0" fontId="39" fillId="0" borderId="35" xfId="0" applyFont="1" applyFill="1" applyBorder="1" applyAlignment="1">
      <alignment horizontal="left"/>
    </xf>
    <xf numFmtId="0" fontId="37" fillId="0" borderId="37" xfId="0" applyFont="1" applyFill="1" applyBorder="1" applyAlignment="1" applyProtection="1">
      <alignment vertical="center"/>
    </xf>
    <xf numFmtId="49" fontId="60" fillId="0" borderId="25" xfId="0" applyNumberFormat="1" applyFont="1" applyFill="1" applyBorder="1" applyAlignment="1" applyProtection="1">
      <alignment horizontal="left" vertical="center"/>
    </xf>
    <xf numFmtId="49" fontId="37" fillId="13" borderId="21" xfId="0" applyNumberFormat="1" applyFont="1" applyFill="1" applyBorder="1" applyAlignment="1" applyProtection="1">
      <alignment horizontal="center" vertical="center"/>
      <protection locked="0"/>
    </xf>
    <xf numFmtId="0" fontId="37" fillId="0" borderId="21" xfId="0" applyFont="1" applyFill="1" applyBorder="1" applyAlignment="1" applyProtection="1">
      <alignment vertical="center"/>
    </xf>
    <xf numFmtId="49" fontId="37" fillId="0" borderId="21" xfId="0" applyNumberFormat="1" applyFont="1" applyFill="1" applyBorder="1" applyAlignment="1" applyProtection="1">
      <alignment horizontal="center" vertical="center"/>
    </xf>
    <xf numFmtId="166" fontId="37" fillId="13" borderId="21" xfId="6" applyFont="1" applyFill="1" applyBorder="1" applyAlignment="1" applyProtection="1">
      <alignment horizontal="center" vertical="center"/>
      <protection locked="0"/>
    </xf>
    <xf numFmtId="0" fontId="37" fillId="0" borderId="21" xfId="0" applyFont="1" applyFill="1" applyBorder="1" applyAlignment="1" applyProtection="1">
      <alignment horizontal="left" vertical="center"/>
    </xf>
    <xf numFmtId="0" fontId="37" fillId="13" borderId="21" xfId="0" applyFont="1" applyFill="1" applyBorder="1" applyAlignment="1" applyProtection="1">
      <alignment horizontal="center" vertical="center"/>
      <protection locked="0"/>
    </xf>
    <xf numFmtId="0" fontId="0" fillId="0" borderId="21" xfId="0" applyFill="1" applyBorder="1"/>
    <xf numFmtId="0" fontId="60" fillId="32" borderId="21" xfId="0" applyFont="1" applyFill="1" applyBorder="1" applyAlignment="1" applyProtection="1">
      <alignment horizontal="center" vertical="center"/>
      <protection locked="0"/>
    </xf>
    <xf numFmtId="0" fontId="37" fillId="33" borderId="21" xfId="0" applyFont="1" applyFill="1" applyBorder="1" applyAlignment="1" applyProtection="1">
      <alignment horizontal="center" vertical="center"/>
      <protection locked="0"/>
    </xf>
    <xf numFmtId="0" fontId="0" fillId="33" borderId="21" xfId="0" applyFill="1" applyBorder="1" applyProtection="1">
      <protection locked="0"/>
    </xf>
    <xf numFmtId="0" fontId="27" fillId="0" borderId="68" xfId="0" applyFont="1" applyFill="1" applyBorder="1" applyAlignment="1" applyProtection="1">
      <alignment horizontal="left" vertical="center"/>
    </xf>
    <xf numFmtId="0" fontId="0" fillId="0" borderId="0" xfId="0" applyFont="1" applyFill="1" applyAlignment="1" applyProtection="1">
      <alignment horizontal="center" vertical="center"/>
    </xf>
    <xf numFmtId="0" fontId="61" fillId="0" borderId="21" xfId="0" applyFont="1" applyFill="1" applyBorder="1" applyAlignment="1" applyProtection="1">
      <alignment horizontal="left" vertical="center"/>
    </xf>
    <xf numFmtId="0" fontId="37" fillId="0" borderId="33" xfId="0" applyFont="1" applyFill="1" applyBorder="1" applyAlignment="1" applyProtection="1">
      <alignment vertical="center" wrapText="1" shrinkToFit="1"/>
    </xf>
    <xf numFmtId="0" fontId="60" fillId="0" borderId="21" xfId="0" applyFont="1" applyFill="1" applyBorder="1" applyAlignment="1" applyProtection="1">
      <alignment horizontal="center" vertical="center" wrapText="1"/>
    </xf>
    <xf numFmtId="3" fontId="37" fillId="3" borderId="21" xfId="0" applyNumberFormat="1" applyFont="1" applyFill="1" applyBorder="1" applyAlignment="1" applyProtection="1">
      <alignment horizontal="center" vertical="center"/>
    </xf>
    <xf numFmtId="49" fontId="39" fillId="3" borderId="21" xfId="0" applyNumberFormat="1" applyFont="1" applyFill="1" applyBorder="1" applyAlignment="1" applyProtection="1">
      <alignment horizontal="center" vertical="center" wrapText="1"/>
    </xf>
    <xf numFmtId="0" fontId="30" fillId="0" borderId="21" xfId="0" applyFont="1" applyFill="1" applyBorder="1" applyAlignment="1" applyProtection="1">
      <alignment horizontal="center" vertical="center" wrapText="1"/>
    </xf>
    <xf numFmtId="0" fontId="81" fillId="0" borderId="37" xfId="0" applyFont="1" applyFill="1" applyBorder="1" applyAlignment="1" applyProtection="1">
      <alignment vertical="center"/>
    </xf>
    <xf numFmtId="0" fontId="81" fillId="0" borderId="43" xfId="0" applyFont="1" applyFill="1" applyBorder="1" applyAlignment="1" applyProtection="1">
      <alignment vertical="center"/>
    </xf>
    <xf numFmtId="0" fontId="16" fillId="0" borderId="25" xfId="0" applyFont="1" applyFill="1" applyBorder="1" applyAlignment="1" applyProtection="1">
      <alignment horizontal="center" vertical="center"/>
    </xf>
    <xf numFmtId="0" fontId="0" fillId="0" borderId="46" xfId="0" applyFill="1" applyBorder="1"/>
    <xf numFmtId="49" fontId="26" fillId="0" borderId="37" xfId="0" applyNumberFormat="1" applyFont="1" applyFill="1" applyBorder="1" applyAlignment="1" applyProtection="1">
      <alignment horizontal="left" vertical="center"/>
    </xf>
    <xf numFmtId="0" fontId="0" fillId="0" borderId="25" xfId="0" applyFill="1" applyBorder="1"/>
    <xf numFmtId="0" fontId="40" fillId="0" borderId="21" xfId="0" applyFont="1" applyFill="1" applyBorder="1" applyAlignment="1" applyProtection="1">
      <alignment horizontal="center" vertical="center" wrapText="1"/>
    </xf>
    <xf numFmtId="0" fontId="37" fillId="0" borderId="21" xfId="0" applyFont="1" applyFill="1" applyBorder="1" applyAlignment="1" applyProtection="1">
      <alignment horizontal="right" vertical="center" wrapText="1"/>
    </xf>
    <xf numFmtId="4" fontId="37" fillId="0" borderId="21" xfId="0" applyNumberFormat="1" applyFont="1" applyFill="1" applyBorder="1" applyAlignment="1" applyProtection="1">
      <alignment horizontal="center" vertical="center" wrapText="1"/>
    </xf>
    <xf numFmtId="1" fontId="82" fillId="41" borderId="21" xfId="0" applyNumberFormat="1" applyFont="1" applyFill="1" applyBorder="1" applyAlignment="1" applyProtection="1">
      <alignment horizontal="left" vertical="center"/>
    </xf>
    <xf numFmtId="0" fontId="37" fillId="0" borderId="21" xfId="0" applyFont="1" applyFill="1" applyBorder="1" applyAlignment="1" applyProtection="1">
      <alignment horizontal="left"/>
    </xf>
    <xf numFmtId="49" fontId="37" fillId="0" borderId="21" xfId="0" applyNumberFormat="1" applyFont="1" applyFill="1" applyBorder="1" applyAlignment="1" applyProtection="1">
      <alignment horizontal="right"/>
    </xf>
    <xf numFmtId="1" fontId="0" fillId="0" borderId="21" xfId="0" applyNumberFormat="1" applyFont="1" applyFill="1" applyBorder="1" applyProtection="1"/>
    <xf numFmtId="1" fontId="0" fillId="0" borderId="33" xfId="0" applyNumberFormat="1" applyFont="1" applyFill="1" applyBorder="1" applyProtection="1"/>
    <xf numFmtId="0" fontId="37" fillId="0" borderId="37" xfId="0" applyFont="1" applyFill="1" applyBorder="1" applyAlignment="1" applyProtection="1">
      <alignment horizontal="left" vertical="center"/>
    </xf>
    <xf numFmtId="0" fontId="0" fillId="0" borderId="12" xfId="0" applyFill="1" applyBorder="1" applyAlignment="1" applyProtection="1">
      <alignment horizontal="left"/>
    </xf>
    <xf numFmtId="0" fontId="0" fillId="0" borderId="78" xfId="0" applyBorder="1" applyAlignment="1">
      <alignment horizontal="left"/>
    </xf>
    <xf numFmtId="1" fontId="37" fillId="3" borderId="109" xfId="0" applyNumberFormat="1" applyFont="1" applyFill="1" applyBorder="1" applyAlignment="1" applyProtection="1">
      <alignment horizontal="left" vertical="center"/>
    </xf>
    <xf numFmtId="1" fontId="37" fillId="3" borderId="43" xfId="0" applyNumberFormat="1" applyFont="1" applyFill="1" applyBorder="1" applyAlignment="1" applyProtection="1">
      <alignment horizontal="left" vertical="center"/>
    </xf>
    <xf numFmtId="1" fontId="37" fillId="3" borderId="25" xfId="0" applyNumberFormat="1" applyFont="1" applyFill="1" applyBorder="1" applyAlignment="1" applyProtection="1">
      <alignment horizontal="left" vertical="center"/>
    </xf>
    <xf numFmtId="1" fontId="37" fillId="3" borderId="21" xfId="0" applyNumberFormat="1" applyFont="1" applyFill="1" applyBorder="1" applyAlignment="1" applyProtection="1">
      <alignment horizontal="left"/>
    </xf>
    <xf numFmtId="0" fontId="82" fillId="40" borderId="32" xfId="0" applyFont="1" applyFill="1" applyBorder="1" applyAlignment="1"/>
    <xf numFmtId="0" fontId="82" fillId="40" borderId="31" xfId="0" applyFont="1" applyFill="1" applyBorder="1" applyAlignment="1"/>
    <xf numFmtId="0" fontId="82" fillId="40" borderId="75" xfId="0" applyFont="1" applyFill="1" applyBorder="1" applyAlignment="1"/>
    <xf numFmtId="49" fontId="37" fillId="0" borderId="21" xfId="0" applyNumberFormat="1" applyFont="1" applyFill="1" applyBorder="1" applyAlignment="1" applyProtection="1">
      <alignment horizontal="center" vertical="center" textRotation="255"/>
    </xf>
    <xf numFmtId="1" fontId="82" fillId="41" borderId="25" xfId="0" applyNumberFormat="1" applyFont="1" applyFill="1" applyBorder="1" applyAlignment="1" applyProtection="1">
      <alignment horizontal="left" vertical="center"/>
    </xf>
    <xf numFmtId="0" fontId="83" fillId="40" borderId="12" xfId="0" applyFont="1" applyFill="1" applyBorder="1" applyAlignment="1" applyProtection="1">
      <alignment horizontal="center"/>
    </xf>
    <xf numFmtId="0" fontId="83" fillId="40" borderId="78" xfId="0" applyFont="1" applyFill="1" applyBorder="1" applyAlignment="1">
      <alignment horizontal="center"/>
    </xf>
    <xf numFmtId="49" fontId="37" fillId="0" borderId="21" xfId="0" applyNumberFormat="1" applyFont="1" applyFill="1" applyBorder="1" applyAlignment="1" applyProtection="1">
      <alignment vertical="center" shrinkToFit="1"/>
    </xf>
    <xf numFmtId="49" fontId="37" fillId="0" borderId="21" xfId="0" applyNumberFormat="1" applyFont="1" applyFill="1" applyBorder="1" applyAlignment="1" applyProtection="1">
      <alignment vertical="center"/>
    </xf>
    <xf numFmtId="0" fontId="82" fillId="40" borderId="36" xfId="0" applyFont="1" applyFill="1" applyBorder="1" applyAlignment="1">
      <alignment horizontal="center" vertical="center"/>
    </xf>
    <xf numFmtId="0" fontId="83" fillId="40" borderId="0" xfId="0" applyFont="1" applyFill="1" applyAlignment="1"/>
    <xf numFmtId="0" fontId="83" fillId="40" borderId="38" xfId="0" applyFont="1" applyFill="1" applyBorder="1" applyAlignment="1"/>
    <xf numFmtId="0" fontId="82" fillId="40" borderId="9" xfId="0" applyFont="1" applyFill="1" applyBorder="1" applyAlignment="1">
      <alignment horizontal="center" vertical="center"/>
    </xf>
    <xf numFmtId="0" fontId="83" fillId="40" borderId="9" xfId="0" applyFont="1" applyFill="1" applyBorder="1" applyAlignment="1">
      <alignment horizontal="center" vertical="center"/>
    </xf>
    <xf numFmtId="0" fontId="82" fillId="40" borderId="25" xfId="0" applyFont="1" applyFill="1" applyBorder="1" applyAlignment="1" applyProtection="1">
      <alignment horizontal="left" vertical="center"/>
    </xf>
    <xf numFmtId="0" fontId="82" fillId="40" borderId="21" xfId="0" applyFont="1" applyFill="1" applyBorder="1" applyAlignment="1" applyProtection="1">
      <alignment horizontal="left" vertical="center"/>
    </xf>
    <xf numFmtId="1" fontId="37" fillId="3" borderId="21" xfId="0" applyNumberFormat="1" applyFont="1" applyFill="1" applyBorder="1" applyAlignment="1" applyProtection="1">
      <alignment horizontal="left" vertical="center"/>
    </xf>
    <xf numFmtId="0" fontId="26" fillId="0" borderId="37" xfId="0" applyFont="1" applyFill="1" applyBorder="1" applyAlignment="1" applyProtection="1">
      <alignment vertical="center"/>
    </xf>
    <xf numFmtId="0" fontId="0" fillId="0" borderId="12" xfId="0" applyFill="1" applyBorder="1" applyAlignment="1" applyProtection="1">
      <alignment horizontal="left" wrapText="1"/>
    </xf>
    <xf numFmtId="0" fontId="0" fillId="0" borderId="78" xfId="0" applyBorder="1" applyAlignment="1">
      <alignment horizontal="left" wrapText="1"/>
    </xf>
    <xf numFmtId="0" fontId="0" fillId="31" borderId="21" xfId="0" applyFill="1" applyBorder="1"/>
    <xf numFmtId="0" fontId="0" fillId="0" borderId="9" xfId="0" applyFill="1" applyBorder="1" applyAlignment="1" applyProtection="1">
      <alignment horizontal="left"/>
    </xf>
    <xf numFmtId="0" fontId="0" fillId="0" borderId="9" xfId="0" applyBorder="1" applyAlignment="1">
      <alignment horizontal="left"/>
    </xf>
    <xf numFmtId="1" fontId="37" fillId="3" borderId="37" xfId="0" applyNumberFormat="1" applyFont="1" applyFill="1" applyBorder="1" applyAlignment="1" applyProtection="1">
      <alignment horizontal="left" vertical="center"/>
    </xf>
    <xf numFmtId="0" fontId="15" fillId="0" borderId="12" xfId="0" applyFont="1" applyFill="1" applyBorder="1" applyAlignment="1" applyProtection="1">
      <alignment horizontal="left"/>
    </xf>
    <xf numFmtId="0" fontId="0" fillId="0" borderId="12" xfId="0" applyFill="1" applyBorder="1" applyAlignment="1" applyProtection="1">
      <alignment horizontal="center"/>
    </xf>
    <xf numFmtId="0" fontId="0" fillId="0" borderId="78" xfId="0" applyBorder="1" applyAlignment="1">
      <alignment horizontal="center"/>
    </xf>
    <xf numFmtId="0" fontId="0" fillId="31" borderId="33" xfId="0" applyFill="1" applyBorder="1"/>
    <xf numFmtId="49" fontId="37" fillId="0" borderId="21" xfId="0" applyNumberFormat="1" applyFont="1" applyFill="1" applyBorder="1" applyAlignment="1" applyProtection="1">
      <alignment horizontal="left" vertical="center"/>
    </xf>
    <xf numFmtId="0" fontId="0" fillId="31" borderId="46" xfId="0" applyFill="1" applyBorder="1"/>
    <xf numFmtId="0" fontId="0" fillId="31" borderId="37" xfId="0" applyFill="1" applyBorder="1"/>
    <xf numFmtId="0" fontId="49" fillId="0" borderId="0" xfId="0" applyFont="1" applyAlignment="1" applyProtection="1">
      <alignment horizontal="right" vertical="top"/>
    </xf>
    <xf numFmtId="0" fontId="0" fillId="0" borderId="21" xfId="0" applyFont="1" applyFill="1" applyBorder="1" applyAlignment="1" applyProtection="1">
      <alignment horizontal="center" vertical="center"/>
    </xf>
    <xf numFmtId="0" fontId="37" fillId="0" borderId="21" xfId="0" applyFont="1" applyFill="1" applyBorder="1" applyAlignment="1" applyProtection="1">
      <alignment horizontal="center" wrapText="1"/>
    </xf>
    <xf numFmtId="0" fontId="37" fillId="0" borderId="21" xfId="0" applyFont="1" applyFill="1" applyBorder="1" applyAlignment="1" applyProtection="1">
      <alignment horizontal="center" vertical="center"/>
    </xf>
    <xf numFmtId="0" fontId="0" fillId="0" borderId="21" xfId="0" applyFont="1" applyFill="1" applyBorder="1" applyAlignment="1" applyProtection="1">
      <alignment horizontal="center" vertical="center" wrapText="1"/>
    </xf>
    <xf numFmtId="2" fontId="0" fillId="0" borderId="68" xfId="0" applyNumberFormat="1" applyFill="1" applyBorder="1" applyAlignment="1" applyProtection="1">
      <alignment horizontal="center" vertical="center"/>
      <protection locked="0"/>
    </xf>
    <xf numFmtId="2" fontId="0" fillId="0" borderId="35" xfId="0" applyNumberFormat="1" applyFill="1" applyBorder="1" applyAlignment="1" applyProtection="1">
      <alignment horizontal="center" vertical="center"/>
      <protection locked="0"/>
    </xf>
    <xf numFmtId="2" fontId="0" fillId="0" borderId="44" xfId="0" applyNumberFormat="1" applyFill="1" applyBorder="1" applyAlignment="1" applyProtection="1">
      <alignment horizontal="center" vertical="center"/>
      <protection locked="0"/>
    </xf>
    <xf numFmtId="2" fontId="0" fillId="0" borderId="36" xfId="0" applyNumberFormat="1" applyFill="1" applyBorder="1" applyAlignment="1" applyProtection="1">
      <alignment horizontal="center" vertical="center"/>
      <protection locked="0"/>
    </xf>
    <xf numFmtId="2" fontId="0" fillId="0" borderId="0" xfId="0" applyNumberFormat="1" applyFill="1" applyBorder="1" applyAlignment="1" applyProtection="1">
      <alignment horizontal="center" vertical="center"/>
      <protection locked="0"/>
    </xf>
    <xf numFmtId="2" fontId="0" fillId="0" borderId="38" xfId="0" applyNumberFormat="1" applyFill="1" applyBorder="1" applyAlignment="1" applyProtection="1">
      <alignment horizontal="center" vertical="center"/>
      <protection locked="0"/>
    </xf>
    <xf numFmtId="2" fontId="0" fillId="0" borderId="32" xfId="0" applyNumberFormat="1" applyFill="1" applyBorder="1" applyAlignment="1" applyProtection="1">
      <alignment horizontal="center" vertical="center"/>
      <protection locked="0"/>
    </xf>
    <xf numFmtId="2" fontId="0" fillId="0" borderId="31" xfId="0" applyNumberFormat="1" applyFill="1" applyBorder="1" applyAlignment="1" applyProtection="1">
      <alignment horizontal="center" vertical="center"/>
      <protection locked="0"/>
    </xf>
    <xf numFmtId="2" fontId="0" fillId="0" borderId="75" xfId="0" applyNumberFormat="1" applyFill="1" applyBorder="1" applyAlignment="1" applyProtection="1">
      <alignment horizontal="center" vertical="center"/>
      <protection locked="0"/>
    </xf>
    <xf numFmtId="49" fontId="26" fillId="0" borderId="37" xfId="5" applyNumberFormat="1" applyFont="1" applyFill="1" applyBorder="1" applyAlignment="1">
      <alignment horizontal="left" vertical="center"/>
    </xf>
    <xf numFmtId="0" fontId="27" fillId="0" borderId="21" xfId="0" applyFont="1" applyFill="1" applyBorder="1" applyAlignment="1" applyProtection="1">
      <alignment horizontal="left" vertical="center"/>
    </xf>
    <xf numFmtId="0" fontId="0" fillId="11" borderId="21" xfId="0" applyFill="1" applyBorder="1" applyAlignment="1"/>
  </cellXfs>
  <cellStyles count="9">
    <cellStyle name="cf1" xfId="1"/>
    <cellStyle name="cf2" xfId="2"/>
    <cellStyle name="cf3" xfId="3"/>
    <cellStyle name="cf4" xfId="4"/>
    <cellStyle name="Comma" xfId="5" builtinId="3" customBuiltin="1"/>
    <cellStyle name="Currency" xfId="6" builtinId="4" customBuiltin="1"/>
    <cellStyle name="Hyperlink" xfId="7" builtinId="8"/>
    <cellStyle name="Normal" xfId="0" builtinId="0" customBuiltin="1"/>
    <cellStyle name="Normal 2" xfId="8"/>
  </cellStyles>
  <dxfs count="88">
    <dxf>
      <font>
        <color rgb="FF006600"/>
      </font>
    </dxf>
    <dxf>
      <font>
        <color rgb="FF006600"/>
      </font>
    </dxf>
    <dxf>
      <font>
        <color rgb="FFFF0000"/>
      </font>
    </dxf>
    <dxf>
      <font>
        <color rgb="FFFFFF99"/>
      </font>
    </dxf>
    <dxf>
      <font>
        <color rgb="FF006600"/>
      </font>
    </dxf>
    <dxf>
      <font>
        <color rgb="FFFFFF99"/>
      </font>
    </dxf>
    <dxf>
      <font>
        <color rgb="FF006600"/>
      </font>
    </dxf>
    <dxf>
      <font>
        <color rgb="FFFFFF99"/>
      </font>
    </dxf>
    <dxf>
      <font>
        <color rgb="FF006600"/>
      </font>
    </dxf>
    <dxf>
      <font>
        <color rgb="FF006600"/>
      </font>
    </dxf>
    <dxf>
      <font>
        <color rgb="FF006600"/>
      </font>
    </dxf>
    <dxf>
      <font>
        <color rgb="FFFFFF99"/>
      </font>
    </dxf>
    <dxf>
      <font>
        <color rgb="FF006600"/>
      </font>
    </dxf>
    <dxf>
      <font>
        <color rgb="FF006600"/>
      </font>
    </dxf>
    <dxf>
      <font>
        <color rgb="FF006600"/>
      </font>
    </dxf>
    <dxf>
      <font>
        <color rgb="FFFFFF99"/>
      </font>
    </dxf>
    <dxf>
      <font>
        <color rgb="FF006600"/>
      </font>
    </dxf>
    <dxf>
      <font>
        <color rgb="FF006600"/>
      </font>
    </dxf>
    <dxf>
      <font>
        <color rgb="FF006600"/>
      </font>
    </dxf>
    <dxf>
      <font>
        <color rgb="FFFFFF99"/>
      </font>
    </dxf>
    <dxf>
      <font>
        <color rgb="FF006600"/>
      </font>
    </dxf>
    <dxf>
      <font>
        <color rgb="FF006600"/>
      </font>
    </dxf>
    <dxf>
      <font>
        <color rgb="FF006600"/>
      </font>
    </dxf>
    <dxf>
      <font>
        <color rgb="FFFFFF99"/>
      </font>
    </dxf>
    <dxf>
      <font>
        <color rgb="FF006600"/>
      </font>
    </dxf>
    <dxf>
      <font>
        <color rgb="FF006600"/>
      </font>
    </dxf>
    <dxf>
      <font>
        <color rgb="FF006600"/>
      </font>
    </dxf>
    <dxf>
      <font>
        <color rgb="FFFFFF99"/>
      </font>
    </dxf>
    <dxf>
      <font>
        <color rgb="FF006600"/>
      </font>
    </dxf>
    <dxf>
      <font>
        <color rgb="FF006600"/>
      </font>
    </dxf>
    <dxf>
      <font>
        <color rgb="FF006600"/>
      </font>
    </dxf>
    <dxf>
      <font>
        <color rgb="FFFFFF99"/>
      </font>
    </dxf>
    <dxf>
      <font>
        <color rgb="FF006600"/>
      </font>
    </dxf>
    <dxf>
      <font>
        <color rgb="FF006600"/>
      </font>
    </dxf>
    <dxf>
      <font>
        <color rgb="FF006600"/>
      </font>
    </dxf>
    <dxf>
      <font>
        <color rgb="FFFFFF99"/>
      </font>
    </dxf>
    <dxf>
      <font>
        <color rgb="FF006600"/>
      </font>
    </dxf>
    <dxf>
      <font>
        <color rgb="FF006600"/>
      </font>
    </dxf>
    <dxf>
      <font>
        <color rgb="FF006600"/>
      </font>
    </dxf>
    <dxf>
      <font>
        <color rgb="FFFFFF99"/>
      </font>
    </dxf>
    <dxf>
      <font>
        <color rgb="FF006600"/>
      </font>
    </dxf>
    <dxf>
      <font>
        <color rgb="FF006600"/>
      </font>
    </dxf>
    <dxf>
      <font>
        <color rgb="FF006600"/>
      </font>
    </dxf>
    <dxf>
      <font>
        <color rgb="FFFFFF99"/>
      </font>
    </dxf>
    <dxf>
      <font>
        <color rgb="FF006600"/>
      </font>
    </dxf>
    <dxf>
      <font>
        <color rgb="FF006600"/>
      </font>
    </dxf>
    <dxf>
      <font>
        <color rgb="FF006600"/>
      </font>
    </dxf>
    <dxf>
      <font>
        <color rgb="FFFFFF99"/>
      </font>
    </dxf>
    <dxf>
      <font>
        <color rgb="FF006600"/>
      </font>
    </dxf>
    <dxf>
      <font>
        <color rgb="FF006600"/>
      </font>
    </dxf>
    <dxf>
      <font>
        <color rgb="FF006600"/>
      </font>
    </dxf>
    <dxf>
      <font>
        <color rgb="FFFFFF99"/>
      </font>
    </dxf>
    <dxf>
      <font>
        <color rgb="FF006600"/>
      </font>
    </dxf>
    <dxf>
      <font>
        <color rgb="FF006600"/>
      </font>
    </dxf>
    <dxf>
      <font>
        <color rgb="FF006600"/>
      </font>
    </dxf>
    <dxf>
      <font>
        <color rgb="FF006600"/>
      </font>
    </dxf>
    <dxf>
      <font>
        <color rgb="FF006600"/>
      </font>
    </dxf>
    <dxf>
      <font>
        <color rgb="FF006600"/>
      </font>
    </dxf>
    <dxf>
      <font>
        <color rgb="FF006600"/>
      </font>
    </dxf>
    <dxf>
      <font>
        <color rgb="FFFFFF99"/>
      </font>
    </dxf>
    <dxf>
      <font>
        <color rgb="FF006600"/>
      </font>
    </dxf>
    <dxf>
      <font>
        <color rgb="FF006600"/>
      </font>
    </dxf>
    <dxf>
      <font>
        <color rgb="FF006600"/>
      </font>
    </dxf>
    <dxf>
      <font>
        <color rgb="FF000000"/>
      </font>
    </dxf>
    <dxf>
      <font>
        <color rgb="FF000000"/>
      </font>
    </dxf>
    <dxf>
      <font>
        <color rgb="FF006600"/>
      </font>
    </dxf>
    <dxf>
      <font>
        <color rgb="FF006600"/>
      </font>
    </dxf>
    <dxf>
      <font>
        <color rgb="FF006600"/>
      </font>
    </dxf>
    <dxf>
      <font>
        <color rgb="FFFF0000"/>
      </font>
    </dxf>
    <dxf>
      <font>
        <color rgb="FF006600"/>
      </font>
    </dxf>
    <dxf>
      <font>
        <color rgb="FFFF0000"/>
      </font>
    </dxf>
    <dxf>
      <font>
        <color rgb="FF006600"/>
      </font>
    </dxf>
    <dxf>
      <font>
        <color rgb="FF006600"/>
      </font>
    </dxf>
    <dxf>
      <font>
        <color rgb="FFFF0000"/>
      </font>
    </dxf>
    <dxf>
      <font>
        <color rgb="FF006600"/>
      </font>
    </dxf>
    <dxf>
      <font>
        <color rgb="FF006600"/>
      </font>
    </dxf>
    <dxf>
      <font>
        <color rgb="FFFF0000"/>
      </font>
    </dxf>
    <dxf>
      <font>
        <color rgb="FF006600"/>
      </font>
    </dxf>
    <dxf>
      <font>
        <color rgb="FFFF0000"/>
      </font>
    </dxf>
    <dxf>
      <font>
        <color rgb="FF006600"/>
      </font>
    </dxf>
    <dxf>
      <font>
        <color rgb="FF006600"/>
      </font>
    </dxf>
    <dxf>
      <font>
        <color rgb="FFFF0000"/>
      </font>
    </dxf>
    <dxf>
      <font>
        <color rgb="FF006600"/>
      </font>
    </dxf>
    <dxf>
      <font>
        <color rgb="FF006600"/>
      </font>
    </dxf>
    <dxf>
      <font>
        <color rgb="FFFF0000"/>
      </font>
    </dxf>
    <dxf>
      <font>
        <color rgb="FF006600"/>
      </font>
    </dxf>
    <dxf>
      <font>
        <color rgb="FF006600"/>
      </font>
    </dxf>
    <dxf>
      <font>
        <color rgb="FFFF0000"/>
      </font>
    </dxf>
  </dxfs>
  <tableStyles count="0" defaultTableStyle="TableStyleMedium2" defaultPivotStyle="PivotStyleLight16"/>
  <colors>
    <mruColors>
      <color rgb="FFFFFF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12" dropStyle="combo" dx="16" fmlaLink="'National Dates'!$C$7" fmlaRange="'National Dates'!$B$7:$B$34" sel="1" val="0"/>
</file>

<file path=xl/ctrlProps/ctrlProp2.xml><?xml version="1.0" encoding="utf-8"?>
<formControlPr xmlns="http://schemas.microsoft.com/office/spreadsheetml/2009/9/main" objectType="Drop" dropLines="12" dropStyle="combo" dx="16" fmlaLink="'National Dates'!$C$35" fmlaRange="'National Dates'!$B$35:$B$49" sel="1" val="0"/>
</file>

<file path=xl/ctrlProps/ctrlProp3.xml><?xml version="1.0" encoding="utf-8"?>
<formControlPr xmlns="http://schemas.microsoft.com/office/spreadsheetml/2009/9/main" objectType="Drop" dropLines="12" dropStyle="combo" dx="16" fmlaLink="'National Dates'!$C$50" fmlaRange="'National Dates'!$B$50:$B$82" sel="1" val="0"/>
</file>

<file path=xl/ctrlProps/ctrlProp4.xml><?xml version="1.0" encoding="utf-8"?>
<formControlPr xmlns="http://schemas.microsoft.com/office/spreadsheetml/2009/9/main" objectType="Drop" dropStyle="combo" dx="16" fmlaLink="'National Dates'!$C$83" fmlaRange="'National Dates'!$B$83:$B$92" sel="1" val="0"/>
</file>

<file path=xl/ctrlProps/ctrlProp5.xml><?xml version="1.0" encoding="utf-8"?>
<formControlPr xmlns="http://schemas.microsoft.com/office/spreadsheetml/2009/9/main" objectType="Drop" dropStyle="combo" dx="16" fmlaLink="AEC1DATA!$A$2" fmlaRange="AEC1DATA!$B$6:$B$53" sel="1" val="0"/>
</file>

<file path=xl/ctrlProps/ctrlProp6.xml><?xml version="1.0" encoding="utf-8"?>
<formControlPr xmlns="http://schemas.microsoft.com/office/spreadsheetml/2009/9/main" objectType="Drop" dropStyle="combo" dx="16" fmlaLink="AEC1DATA!$A$2" fmlaRange="AEC1DATA!$B$6:$B$53" noThreeD="1" sel="1" val="39"/>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 - AEC1 INPUT FORM'!A1"/></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INSTRUCTIONS!A1"/><Relationship Id="rId1" Type="http://schemas.openxmlformats.org/officeDocument/2006/relationships/hyperlink" Target="#'National Information'!A1"/></Relationships>
</file>

<file path=xl/drawings/_rels/drawing3.xml.rels><?xml version="1.0" encoding="UTF-8" standalone="yes"?>
<Relationships xmlns="http://schemas.openxmlformats.org/package/2006/relationships"><Relationship Id="rId3" Type="http://schemas.openxmlformats.org/officeDocument/2006/relationships/hyperlink" Target="#'1 - AEC1 INPUT FORM'!A1"/><Relationship Id="rId2" Type="http://schemas.openxmlformats.org/officeDocument/2006/relationships/hyperlink" Target="#'1 - AEC1 INPUT FORM (2)'!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hyperlink" Target="#'1 - AEC1 INPUT FORM (3)'!A1"/><Relationship Id="rId2" Type="http://schemas.openxmlformats.org/officeDocument/2006/relationships/image" Target="../media/image1.png"/><Relationship Id="rId1" Type="http://schemas.openxmlformats.org/officeDocument/2006/relationships/hyperlink" Target="#'National Information'!A1"/></Relationships>
</file>

<file path=xl/drawings/_rels/drawing5.xml.rels><?xml version="1.0" encoding="UTF-8" standalone="yes"?>
<Relationships xmlns="http://schemas.openxmlformats.org/package/2006/relationships"><Relationship Id="rId3" Type="http://schemas.openxmlformats.org/officeDocument/2006/relationships/hyperlink" Target="#'2 - FORM AEC2 (2016)'!A1"/><Relationship Id="rId2" Type="http://schemas.openxmlformats.org/officeDocument/2006/relationships/hyperlink" Target="#'1 - AEC1 INPUT FORM (2)'!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1 - AEC1 INPUT FORM (3)'!A1"/><Relationship Id="rId2" Type="http://schemas.openxmlformats.org/officeDocument/2006/relationships/image" Target="../media/image1.png"/><Relationship Id="rId1" Type="http://schemas.openxmlformats.org/officeDocument/2006/relationships/hyperlink" Target="#'2 - FORM AEC2 (2016)'!A1"/><Relationship Id="rId4" Type="http://schemas.openxmlformats.org/officeDocument/2006/relationships/hyperlink" Target="#'Final Menu'!A1"/></Relationships>
</file>

<file path=xl/drawings/_rels/drawing7.xml.rels><?xml version="1.0" encoding="UTF-8" standalone="yes"?>
<Relationships xmlns="http://schemas.openxmlformats.org/package/2006/relationships"><Relationship Id="rId8" Type="http://schemas.openxmlformats.org/officeDocument/2006/relationships/hyperlink" Target="#'1 - AEC1 INPUT FORM (3)'!A1"/><Relationship Id="rId3" Type="http://schemas.openxmlformats.org/officeDocument/2006/relationships/hyperlink" Target="#'National Information'!A1"/><Relationship Id="rId7" Type="http://schemas.openxmlformats.org/officeDocument/2006/relationships/hyperlink" Target="#'2 - FORM AEC2 (2016)'!A1"/><Relationship Id="rId2" Type="http://schemas.openxmlformats.org/officeDocument/2006/relationships/hyperlink" Target="#'1 - AEC1 INPUT FORM'!A1"/><Relationship Id="rId1" Type="http://schemas.openxmlformats.org/officeDocument/2006/relationships/hyperlink" Target="#'3 - FORM AEC1 (2016)'!A1"/><Relationship Id="rId6" Type="http://schemas.openxmlformats.org/officeDocument/2006/relationships/hyperlink" Target="#'1 - AEC1 INPUT FORM (2)'!A1"/><Relationship Id="rId5" Type="http://schemas.openxmlformats.org/officeDocument/2006/relationships/image" Target="../media/image2.png"/><Relationship Id="rId4" Type="http://schemas.openxmlformats.org/officeDocument/2006/relationships/image" Target="../media/image1.png"/><Relationship Id="rId9" Type="http://schemas.openxmlformats.org/officeDocument/2006/relationships/hyperlink" Target="#INSTRUCTIONS!A1"/></Relationships>
</file>

<file path=xl/drawings/_rels/drawing8.xml.rels><?xml version="1.0" encoding="UTF-8" standalone="yes"?>
<Relationships xmlns="http://schemas.openxmlformats.org/package/2006/relationships"><Relationship Id="rId3" Type="http://schemas.openxmlformats.org/officeDocument/2006/relationships/hyperlink" Target="#'2 - FORM AEC2 (2016)'!A1"/><Relationship Id="rId2" Type="http://schemas.openxmlformats.org/officeDocument/2006/relationships/hyperlink" Target="#'Final Menu'!A1"/><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10</xdr:col>
      <xdr:colOff>275543</xdr:colOff>
      <xdr:row>2</xdr:row>
      <xdr:rowOff>510834</xdr:rowOff>
    </xdr:from>
    <xdr:to>
      <xdr:col>10</xdr:col>
      <xdr:colOff>1726972</xdr:colOff>
      <xdr:row>7</xdr:row>
      <xdr:rowOff>149112</xdr:rowOff>
    </xdr:to>
    <xdr:sp macro="" textlink="">
      <xdr:nvSpPr>
        <xdr:cNvPr id="2" name="Rounded Rectangle 1">
          <a:hlinkClick xmlns:r="http://schemas.openxmlformats.org/officeDocument/2006/relationships" r:id="rId1" tooltip="Input your school information first"/>
        </xdr:cNvPr>
        <xdr:cNvSpPr/>
      </xdr:nvSpPr>
      <xdr:spPr>
        <a:xfrm>
          <a:off x="6740637" y="1308553"/>
          <a:ext cx="1451429" cy="1043215"/>
        </a:xfrm>
        <a:prstGeom prst="roundRect">
          <a:avLst/>
        </a:prstGeom>
        <a:solidFill>
          <a:srgbClr val="FF0000"/>
        </a:solidFill>
        <a:ln>
          <a:noFill/>
        </a:ln>
        <a:scene3d>
          <a:camera prst="orthographicFront"/>
          <a:lightRig rig="threePt" dir="t"/>
        </a:scene3d>
        <a:sp3d>
          <a:bevelT w="133350" h="133350"/>
          <a:bevelB w="133350" h="1333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t>Start</a:t>
          </a:r>
        </a:p>
      </xdr:txBody>
    </xdr:sp>
    <xdr:clientData fLocksWithSheet="0"/>
  </xdr:twoCellAnchor>
  <xdr:twoCellAnchor editAs="oneCell">
    <xdr:from>
      <xdr:col>1</xdr:col>
      <xdr:colOff>0</xdr:colOff>
      <xdr:row>1</xdr:row>
      <xdr:rowOff>0</xdr:rowOff>
    </xdr:from>
    <xdr:to>
      <xdr:col>3</xdr:col>
      <xdr:colOff>114301</xdr:colOff>
      <xdr:row>2</xdr:row>
      <xdr:rowOff>104775</xdr:rowOff>
    </xdr:to>
    <xdr:pic>
      <xdr:nvPicPr>
        <xdr:cNvPr id="6284"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5240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273843</xdr:colOff>
      <xdr:row>7</xdr:row>
      <xdr:rowOff>178593</xdr:rowOff>
    </xdr:from>
    <xdr:to>
      <xdr:col>11</xdr:col>
      <xdr:colOff>0</xdr:colOff>
      <xdr:row>9</xdr:row>
      <xdr:rowOff>702469</xdr:rowOff>
    </xdr:to>
    <xdr:sp macro="" textlink="">
      <xdr:nvSpPr>
        <xdr:cNvPr id="7" name="Rounded Rectangle 6"/>
        <xdr:cNvSpPr/>
      </xdr:nvSpPr>
      <xdr:spPr>
        <a:xfrm>
          <a:off x="273843" y="2405062"/>
          <a:ext cx="7929563" cy="952501"/>
        </a:xfrm>
        <a:prstGeom prst="roundRect">
          <a:avLst/>
        </a:prstGeom>
        <a:solidFill>
          <a:srgbClr val="FFFF9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1">
              <a:solidFill>
                <a:schemeClr val="tx1"/>
              </a:solidFill>
            </a:rPr>
            <a:t>Remember</a:t>
          </a:r>
          <a:r>
            <a:rPr lang="en-GB" sz="1400" b="1" baseline="0">
              <a:solidFill>
                <a:schemeClr val="tx1"/>
              </a:solidFill>
            </a:rPr>
            <a:t> - </a:t>
          </a:r>
          <a:r>
            <a:rPr lang="en-GB" sz="1400" b="0" baseline="0">
              <a:solidFill>
                <a:schemeClr val="tx1"/>
              </a:solidFill>
            </a:rPr>
            <a:t>Don't lose your work, s</a:t>
          </a:r>
          <a:r>
            <a:rPr lang="en-GB" sz="1400" b="0">
              <a:solidFill>
                <a:schemeClr val="tx1"/>
              </a:solidFill>
            </a:rPr>
            <a:t>ave your entry now and keep saving as you work through your entry.  Note that</a:t>
          </a:r>
          <a:r>
            <a:rPr lang="en-GB" sz="1400" b="0" baseline="0">
              <a:solidFill>
                <a:schemeClr val="tx1"/>
              </a:solidFill>
            </a:rPr>
            <a:t> the entry  form is one document only.  </a:t>
          </a:r>
        </a:p>
        <a:p>
          <a:pPr algn="l"/>
          <a:r>
            <a:rPr lang="en-GB" sz="1400" b="1" baseline="0">
              <a:solidFill>
                <a:schemeClr val="tx1"/>
              </a:solidFill>
            </a:rPr>
            <a:t>File&gt;Save as&gt;'filename'</a:t>
          </a:r>
          <a:endParaRPr lang="en-GB"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222252</xdr:colOff>
      <xdr:row>9</xdr:row>
      <xdr:rowOff>222250</xdr:rowOff>
    </xdr:from>
    <xdr:to>
      <xdr:col>21</xdr:col>
      <xdr:colOff>218019</xdr:colOff>
      <xdr:row>11</xdr:row>
      <xdr:rowOff>190500</xdr:rowOff>
    </xdr:to>
    <xdr:sp macro="" textlink="">
      <xdr:nvSpPr>
        <xdr:cNvPr id="2" name="Rounded Rectangle 1">
          <a:hlinkClick xmlns:r="http://schemas.openxmlformats.org/officeDocument/2006/relationships" r:id="rId1" tooltip="Click here to input your student details"/>
        </xdr:cNvPr>
        <xdr:cNvSpPr/>
      </xdr:nvSpPr>
      <xdr:spPr>
        <a:xfrm>
          <a:off x="8096252" y="2635250"/>
          <a:ext cx="1392767" cy="433917"/>
        </a:xfrm>
        <a:prstGeom prst="roundRect">
          <a:avLst/>
        </a:prstGeom>
        <a:solidFill>
          <a:srgbClr val="FF0000"/>
        </a:solidFill>
        <a:ln>
          <a:noFill/>
        </a:ln>
        <a:scene3d>
          <a:camera prst="orthographicFront"/>
          <a:lightRig rig="threePt" dir="t"/>
        </a:scene3d>
        <a:sp3d extrusionH="19050">
          <a:bevelT/>
          <a:bevelB w="0" h="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t>Next</a:t>
          </a:r>
          <a:endParaRPr lang="en-GB" sz="1100"/>
        </a:p>
      </xdr:txBody>
    </xdr:sp>
    <xdr:clientData fLocksWithSheet="0"/>
  </xdr:twoCellAnchor>
  <xdr:twoCellAnchor>
    <xdr:from>
      <xdr:col>12</xdr:col>
      <xdr:colOff>867835</xdr:colOff>
      <xdr:row>10</xdr:row>
      <xdr:rowOff>1</xdr:rowOff>
    </xdr:from>
    <xdr:to>
      <xdr:col>16</xdr:col>
      <xdr:colOff>47628</xdr:colOff>
      <xdr:row>11</xdr:row>
      <xdr:rowOff>169334</xdr:rowOff>
    </xdr:to>
    <xdr:sp macro="" textlink="">
      <xdr:nvSpPr>
        <xdr:cNvPr id="3" name="Rounded Rectangle 2">
          <a:hlinkClick xmlns:r="http://schemas.openxmlformats.org/officeDocument/2006/relationships" r:id="rId2" tooltip="Click here to return to the Instruction page"/>
        </xdr:cNvPr>
        <xdr:cNvSpPr/>
      </xdr:nvSpPr>
      <xdr:spPr>
        <a:xfrm>
          <a:off x="6540502" y="2645834"/>
          <a:ext cx="1381126" cy="402167"/>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GB" sz="1200" b="1"/>
        </a:p>
      </xdr:txBody>
    </xdr:sp>
    <xdr:clientData fLocksWithSheet="0"/>
  </xdr:twoCellAnchor>
  <xdr:twoCellAnchor editAs="oneCell">
    <xdr:from>
      <xdr:col>18</xdr:col>
      <xdr:colOff>286809</xdr:colOff>
      <xdr:row>0</xdr:row>
      <xdr:rowOff>52916</xdr:rowOff>
    </xdr:from>
    <xdr:to>
      <xdr:col>22</xdr:col>
      <xdr:colOff>508000</xdr:colOff>
      <xdr:row>2</xdr:row>
      <xdr:rowOff>246327</xdr:rowOff>
    </xdr:to>
    <xdr:pic>
      <xdr:nvPicPr>
        <xdr:cNvPr id="8"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37059" y="52916"/>
          <a:ext cx="1512358" cy="711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74085</xdr:colOff>
      <xdr:row>10</xdr:row>
      <xdr:rowOff>52918</xdr:rowOff>
    </xdr:from>
    <xdr:to>
      <xdr:col>15</xdr:col>
      <xdr:colOff>402167</xdr:colOff>
      <xdr:row>11</xdr:row>
      <xdr:rowOff>89995</xdr:rowOff>
    </xdr:to>
    <xdr:sp macro="" textlink="">
      <xdr:nvSpPr>
        <xdr:cNvPr id="4" name="Left Arrow 3">
          <a:hlinkClick xmlns:r="http://schemas.openxmlformats.org/officeDocument/2006/relationships" r:id="rId2"/>
        </xdr:cNvPr>
        <xdr:cNvSpPr/>
      </xdr:nvSpPr>
      <xdr:spPr>
        <a:xfrm>
          <a:off x="6752168" y="2698751"/>
          <a:ext cx="910166" cy="269911"/>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7</xdr:col>
      <xdr:colOff>419100</xdr:colOff>
      <xdr:row>0</xdr:row>
      <xdr:rowOff>104775</xdr:rowOff>
    </xdr:from>
    <xdr:to>
      <xdr:col>9</xdr:col>
      <xdr:colOff>119063</xdr:colOff>
      <xdr:row>1</xdr:row>
      <xdr:rowOff>207169</xdr:rowOff>
    </xdr:to>
    <xdr:pic>
      <xdr:nvPicPr>
        <xdr:cNvPr id="2"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0" y="104775"/>
          <a:ext cx="1519238" cy="711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361950</xdr:colOff>
      <xdr:row>16</xdr:row>
      <xdr:rowOff>57150</xdr:rowOff>
    </xdr:from>
    <xdr:to>
      <xdr:col>7</xdr:col>
      <xdr:colOff>535517</xdr:colOff>
      <xdr:row>18</xdr:row>
      <xdr:rowOff>110067</xdr:rowOff>
    </xdr:to>
    <xdr:sp macro="" textlink="">
      <xdr:nvSpPr>
        <xdr:cNvPr id="4" name="Rounded Rectangle 3">
          <a:hlinkClick xmlns:r="http://schemas.openxmlformats.org/officeDocument/2006/relationships" r:id="rId2" tooltip="Click here to input your student details"/>
        </xdr:cNvPr>
        <xdr:cNvSpPr/>
      </xdr:nvSpPr>
      <xdr:spPr>
        <a:xfrm>
          <a:off x="2914650" y="3476625"/>
          <a:ext cx="1392767" cy="433917"/>
        </a:xfrm>
        <a:prstGeom prst="roundRect">
          <a:avLst/>
        </a:prstGeom>
        <a:solidFill>
          <a:srgbClr val="FF0000"/>
        </a:solidFill>
        <a:ln>
          <a:noFill/>
        </a:ln>
        <a:scene3d>
          <a:camera prst="orthographicFront"/>
          <a:lightRig rig="threePt" dir="t"/>
        </a:scene3d>
        <a:sp3d extrusionH="19050">
          <a:bevelT/>
          <a:bevelB w="0" h="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t>Next</a:t>
          </a:r>
          <a:endParaRPr lang="en-GB" sz="1100"/>
        </a:p>
      </xdr:txBody>
    </xdr:sp>
    <xdr:clientData/>
  </xdr:twoCellAnchor>
  <xdr:twoCellAnchor>
    <xdr:from>
      <xdr:col>2</xdr:col>
      <xdr:colOff>371475</xdr:colOff>
      <xdr:row>16</xdr:row>
      <xdr:rowOff>76200</xdr:rowOff>
    </xdr:from>
    <xdr:to>
      <xdr:col>4</xdr:col>
      <xdr:colOff>512234</xdr:colOff>
      <xdr:row>18</xdr:row>
      <xdr:rowOff>99483</xdr:rowOff>
    </xdr:to>
    <xdr:sp macro="" textlink="">
      <xdr:nvSpPr>
        <xdr:cNvPr id="5" name="Rounded Rectangle 4">
          <a:hlinkClick xmlns:r="http://schemas.openxmlformats.org/officeDocument/2006/relationships" r:id="rId3" tooltip="Click here to return to the Instruction page"/>
        </xdr:cNvPr>
        <xdr:cNvSpPr/>
      </xdr:nvSpPr>
      <xdr:spPr>
        <a:xfrm>
          <a:off x="1095375" y="3495675"/>
          <a:ext cx="1359959" cy="404283"/>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GB" sz="1200" b="1"/>
        </a:p>
      </xdr:txBody>
    </xdr:sp>
    <xdr:clientData/>
  </xdr:twoCellAnchor>
  <xdr:twoCellAnchor>
    <xdr:from>
      <xdr:col>2</xdr:col>
      <xdr:colOff>601134</xdr:colOff>
      <xdr:row>16</xdr:row>
      <xdr:rowOff>126999</xdr:rowOff>
    </xdr:from>
    <xdr:to>
      <xdr:col>4</xdr:col>
      <xdr:colOff>270933</xdr:colOff>
      <xdr:row>18</xdr:row>
      <xdr:rowOff>42332</xdr:rowOff>
    </xdr:to>
    <xdr:sp macro="" textlink="">
      <xdr:nvSpPr>
        <xdr:cNvPr id="6" name="Left Arrow 5">
          <a:hlinkClick xmlns:r="http://schemas.openxmlformats.org/officeDocument/2006/relationships" r:id="rId3"/>
        </xdr:cNvPr>
        <xdr:cNvSpPr/>
      </xdr:nvSpPr>
      <xdr:spPr>
        <a:xfrm>
          <a:off x="1325034" y="3546474"/>
          <a:ext cx="888999" cy="29633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104775</xdr:colOff>
          <xdr:row>9</xdr:row>
          <xdr:rowOff>104775</xdr:rowOff>
        </xdr:from>
        <xdr:to>
          <xdr:col>6</xdr:col>
          <xdr:colOff>523875</xdr:colOff>
          <xdr:row>9</xdr:row>
          <xdr:rowOff>409575</xdr:rowOff>
        </xdr:to>
        <xdr:sp macro="" textlink="">
          <xdr:nvSpPr>
            <xdr:cNvPr id="17412" name="Drop Down 4" hidden="1">
              <a:extLst>
                <a:ext uri="{63B3BB69-23CF-44E3-9099-C40C66FF867C}">
                  <a14:compatExt spid="_x0000_s174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xdr:row>
          <xdr:rowOff>95250</xdr:rowOff>
        </xdr:from>
        <xdr:to>
          <xdr:col>6</xdr:col>
          <xdr:colOff>523875</xdr:colOff>
          <xdr:row>10</xdr:row>
          <xdr:rowOff>400050</xdr:rowOff>
        </xdr:to>
        <xdr:sp macro="" textlink="">
          <xdr:nvSpPr>
            <xdr:cNvPr id="17413" name="Drop Down 5" hidden="1">
              <a:extLst>
                <a:ext uri="{63B3BB69-23CF-44E3-9099-C40C66FF867C}">
                  <a14:compatExt spid="_x0000_s174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95250</xdr:rowOff>
        </xdr:from>
        <xdr:to>
          <xdr:col>6</xdr:col>
          <xdr:colOff>523875</xdr:colOff>
          <xdr:row>11</xdr:row>
          <xdr:rowOff>400050</xdr:rowOff>
        </xdr:to>
        <xdr:sp macro="" textlink="">
          <xdr:nvSpPr>
            <xdr:cNvPr id="17414" name="Drop Down 6" hidden="1">
              <a:extLst>
                <a:ext uri="{63B3BB69-23CF-44E3-9099-C40C66FF867C}">
                  <a14:compatExt spid="_x0000_s174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95250</xdr:rowOff>
        </xdr:from>
        <xdr:to>
          <xdr:col>6</xdr:col>
          <xdr:colOff>523875</xdr:colOff>
          <xdr:row>12</xdr:row>
          <xdr:rowOff>400050</xdr:rowOff>
        </xdr:to>
        <xdr:sp macro="" textlink="">
          <xdr:nvSpPr>
            <xdr:cNvPr id="17415" name="Drop Down 7" hidden="1">
              <a:extLst>
                <a:ext uri="{63B3BB69-23CF-44E3-9099-C40C66FF867C}">
                  <a14:compatExt spid="_x0000_s174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7</xdr:row>
          <xdr:rowOff>57150</xdr:rowOff>
        </xdr:from>
        <xdr:to>
          <xdr:col>8</xdr:col>
          <xdr:colOff>266700</xdr:colOff>
          <xdr:row>7</xdr:row>
          <xdr:rowOff>361950</xdr:rowOff>
        </xdr:to>
        <xdr:sp macro="" textlink="">
          <xdr:nvSpPr>
            <xdr:cNvPr id="17416" name="Drop Down 8" hidden="1">
              <a:extLst>
                <a:ext uri="{63B3BB69-23CF-44E3-9099-C40C66FF867C}">
                  <a14:compatExt spid="_x0000_s174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14</xdr:col>
      <xdr:colOff>74083</xdr:colOff>
      <xdr:row>16</xdr:row>
      <xdr:rowOff>231775</xdr:rowOff>
    </xdr:from>
    <xdr:to>
      <xdr:col>16</xdr:col>
      <xdr:colOff>164043</xdr:colOff>
      <xdr:row>18</xdr:row>
      <xdr:rowOff>170391</xdr:rowOff>
    </xdr:to>
    <xdr:sp macro="" textlink="">
      <xdr:nvSpPr>
        <xdr:cNvPr id="13" name="Rounded Rectangle 12">
          <a:hlinkClick xmlns:r="http://schemas.openxmlformats.org/officeDocument/2006/relationships" r:id="rId1" tooltip="Click here to return to the Instruction page"/>
        </xdr:cNvPr>
        <xdr:cNvSpPr/>
      </xdr:nvSpPr>
      <xdr:spPr>
        <a:xfrm>
          <a:off x="7344833" y="4242858"/>
          <a:ext cx="1285877" cy="404283"/>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GB" sz="1200" b="1"/>
        </a:p>
      </xdr:txBody>
    </xdr:sp>
    <xdr:clientData fLocksWithSheet="0"/>
  </xdr:twoCellAnchor>
  <xdr:twoCellAnchor editAs="oneCell">
    <xdr:from>
      <xdr:col>19</xdr:col>
      <xdr:colOff>508000</xdr:colOff>
      <xdr:row>0</xdr:row>
      <xdr:rowOff>21166</xdr:rowOff>
    </xdr:from>
    <xdr:to>
      <xdr:col>23</xdr:col>
      <xdr:colOff>16404</xdr:colOff>
      <xdr:row>2</xdr:row>
      <xdr:rowOff>214577</xdr:rowOff>
    </xdr:to>
    <xdr:pic>
      <xdr:nvPicPr>
        <xdr:cNvPr id="7"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99600" y="21166"/>
          <a:ext cx="1518180" cy="707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229659</xdr:colOff>
      <xdr:row>17</xdr:row>
      <xdr:rowOff>49740</xdr:rowOff>
    </xdr:from>
    <xdr:to>
      <xdr:col>15</xdr:col>
      <xdr:colOff>536575</xdr:colOff>
      <xdr:row>18</xdr:row>
      <xdr:rowOff>113240</xdr:rowOff>
    </xdr:to>
    <xdr:sp macro="" textlink="">
      <xdr:nvSpPr>
        <xdr:cNvPr id="9" name="Left Arrow 8">
          <a:hlinkClick xmlns:r="http://schemas.openxmlformats.org/officeDocument/2006/relationships" r:id="rId1"/>
        </xdr:cNvPr>
        <xdr:cNvSpPr/>
      </xdr:nvSpPr>
      <xdr:spPr>
        <a:xfrm>
          <a:off x="6886576" y="4293657"/>
          <a:ext cx="888999" cy="29633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fLocksWithSheet="0"/>
  </xdr:twoCellAnchor>
  <xdr:twoCellAnchor>
    <xdr:from>
      <xdr:col>16</xdr:col>
      <xdr:colOff>381000</xdr:colOff>
      <xdr:row>16</xdr:row>
      <xdr:rowOff>201084</xdr:rowOff>
    </xdr:from>
    <xdr:to>
      <xdr:col>20</xdr:col>
      <xdr:colOff>27517</xdr:colOff>
      <xdr:row>18</xdr:row>
      <xdr:rowOff>182034</xdr:rowOff>
    </xdr:to>
    <xdr:sp macro="" textlink="">
      <xdr:nvSpPr>
        <xdr:cNvPr id="12" name="Rounded Rectangle 11">
          <a:hlinkClick xmlns:r="http://schemas.openxmlformats.org/officeDocument/2006/relationships" r:id="rId3" tooltip="Click here to input your student details"/>
        </xdr:cNvPr>
        <xdr:cNvSpPr/>
      </xdr:nvSpPr>
      <xdr:spPr>
        <a:xfrm>
          <a:off x="8255000" y="4212167"/>
          <a:ext cx="1392767" cy="446617"/>
        </a:xfrm>
        <a:prstGeom prst="roundRect">
          <a:avLst/>
        </a:prstGeom>
        <a:solidFill>
          <a:srgbClr val="FF0000"/>
        </a:solidFill>
        <a:ln>
          <a:noFill/>
        </a:ln>
        <a:scene3d>
          <a:camera prst="orthographicFront"/>
          <a:lightRig rig="threePt" dir="t"/>
        </a:scene3d>
        <a:sp3d extrusionH="19050">
          <a:bevelT/>
          <a:bevelB w="0" h="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t>Next</a:t>
          </a:r>
          <a:endParaRPr lang="en-GB" sz="1100"/>
        </a:p>
      </xdr:txBody>
    </xdr:sp>
    <xdr:clientData fLocksWithSheet="0"/>
  </xdr:twoCellAnchor>
</xdr:wsDr>
</file>

<file path=xl/drawings/drawing5.xml><?xml version="1.0" encoding="utf-8"?>
<xdr:wsDr xmlns:xdr="http://schemas.openxmlformats.org/drawingml/2006/spreadsheetDrawing" xmlns:a="http://schemas.openxmlformats.org/drawingml/2006/main">
  <xdr:twoCellAnchor editAs="oneCell">
    <xdr:from>
      <xdr:col>8</xdr:col>
      <xdr:colOff>481011</xdr:colOff>
      <xdr:row>0</xdr:row>
      <xdr:rowOff>42333</xdr:rowOff>
    </xdr:from>
    <xdr:to>
      <xdr:col>12</xdr:col>
      <xdr:colOff>42332</xdr:colOff>
      <xdr:row>2</xdr:row>
      <xdr:rowOff>66410</xdr:rowOff>
    </xdr:to>
    <xdr:pic>
      <xdr:nvPicPr>
        <xdr:cNvPr id="7"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99011" y="42333"/>
          <a:ext cx="1519238" cy="711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804334</xdr:colOff>
      <xdr:row>19</xdr:row>
      <xdr:rowOff>104775</xdr:rowOff>
    </xdr:from>
    <xdr:to>
      <xdr:col>6</xdr:col>
      <xdr:colOff>317500</xdr:colOff>
      <xdr:row>20</xdr:row>
      <xdr:rowOff>265641</xdr:rowOff>
    </xdr:to>
    <xdr:sp macro="" textlink="">
      <xdr:nvSpPr>
        <xdr:cNvPr id="8" name="Rounded Rectangle 7">
          <a:hlinkClick xmlns:r="http://schemas.openxmlformats.org/officeDocument/2006/relationships" r:id="rId2" tooltip="Click here to return to the Instruction page"/>
        </xdr:cNvPr>
        <xdr:cNvSpPr/>
      </xdr:nvSpPr>
      <xdr:spPr>
        <a:xfrm>
          <a:off x="1714501" y="6169025"/>
          <a:ext cx="1481666" cy="404283"/>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GB" sz="1200" b="1"/>
        </a:p>
      </xdr:txBody>
    </xdr:sp>
    <xdr:clientData fLocksWithSheet="0"/>
  </xdr:twoCellAnchor>
  <xdr:twoCellAnchor>
    <xdr:from>
      <xdr:col>4</xdr:col>
      <xdr:colOff>1079500</xdr:colOff>
      <xdr:row>19</xdr:row>
      <xdr:rowOff>155573</xdr:rowOff>
    </xdr:from>
    <xdr:to>
      <xdr:col>6</xdr:col>
      <xdr:colOff>70907</xdr:colOff>
      <xdr:row>20</xdr:row>
      <xdr:rowOff>208489</xdr:rowOff>
    </xdr:to>
    <xdr:sp macro="" textlink="">
      <xdr:nvSpPr>
        <xdr:cNvPr id="9" name="Left Arrow 8">
          <a:hlinkClick xmlns:r="http://schemas.openxmlformats.org/officeDocument/2006/relationships" r:id="rId2"/>
        </xdr:cNvPr>
        <xdr:cNvSpPr/>
      </xdr:nvSpPr>
      <xdr:spPr>
        <a:xfrm>
          <a:off x="1989667" y="6219823"/>
          <a:ext cx="959907" cy="29633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fLocksWithSheet="0"/>
  </xdr:twoCellAnchor>
  <xdr:twoCellAnchor>
    <xdr:from>
      <xdr:col>6</xdr:col>
      <xdr:colOff>455084</xdr:colOff>
      <xdr:row>19</xdr:row>
      <xdr:rowOff>84666</xdr:rowOff>
    </xdr:from>
    <xdr:to>
      <xdr:col>8</xdr:col>
      <xdr:colOff>408517</xdr:colOff>
      <xdr:row>20</xdr:row>
      <xdr:rowOff>287866</xdr:rowOff>
    </xdr:to>
    <xdr:sp macro="" textlink="">
      <xdr:nvSpPr>
        <xdr:cNvPr id="10" name="Rounded Rectangle 9">
          <a:hlinkClick xmlns:r="http://schemas.openxmlformats.org/officeDocument/2006/relationships" r:id="rId3" tooltip="Click here to input your student details"/>
        </xdr:cNvPr>
        <xdr:cNvSpPr/>
      </xdr:nvSpPr>
      <xdr:spPr>
        <a:xfrm>
          <a:off x="3037417" y="6148916"/>
          <a:ext cx="1392767" cy="446617"/>
        </a:xfrm>
        <a:prstGeom prst="roundRect">
          <a:avLst/>
        </a:prstGeom>
        <a:solidFill>
          <a:srgbClr val="FF0000"/>
        </a:solidFill>
        <a:ln>
          <a:noFill/>
        </a:ln>
        <a:scene3d>
          <a:camera prst="orthographicFront"/>
          <a:lightRig rig="threePt" dir="t"/>
        </a:scene3d>
        <a:sp3d extrusionH="19050">
          <a:bevelT/>
          <a:bevelB w="0" h="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t>Next</a:t>
          </a:r>
          <a:endParaRPr lang="en-GB" sz="1100"/>
        </a:p>
      </xdr:txBody>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33</xdr:col>
      <xdr:colOff>123825</xdr:colOff>
      <xdr:row>40</xdr:row>
      <xdr:rowOff>85725</xdr:rowOff>
    </xdr:from>
    <xdr:to>
      <xdr:col>36</xdr:col>
      <xdr:colOff>400050</xdr:colOff>
      <xdr:row>43</xdr:row>
      <xdr:rowOff>76200</xdr:rowOff>
    </xdr:to>
    <xdr:sp macro="" textlink="">
      <xdr:nvSpPr>
        <xdr:cNvPr id="2" name="Rounded Rectangle 1">
          <a:hlinkClick xmlns:r="http://schemas.openxmlformats.org/officeDocument/2006/relationships" r:id="rId1"/>
        </xdr:cNvPr>
        <xdr:cNvSpPr/>
      </xdr:nvSpPr>
      <xdr:spPr>
        <a:xfrm>
          <a:off x="10639425" y="8362950"/>
          <a:ext cx="1819275" cy="438150"/>
        </a:xfrm>
        <a:prstGeom prst="roundRect">
          <a:avLst/>
        </a:prstGeom>
        <a:solidFill>
          <a:srgbClr val="FF0000"/>
        </a:solidFill>
        <a:ln>
          <a:noFill/>
        </a:ln>
        <a:scene3d>
          <a:camera prst="orthographicFront"/>
          <a:lightRig rig="threePt" dir="t"/>
        </a:scene3d>
        <a:sp3d>
          <a:bevelT w="88900" h="889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t>Return</a:t>
          </a:r>
          <a:r>
            <a:rPr lang="en-GB" sz="1100" b="1" baseline="0"/>
            <a:t> to top </a:t>
          </a:r>
          <a:endParaRPr lang="en-GB" sz="1100" b="1"/>
        </a:p>
      </xdr:txBody>
    </xdr:sp>
    <xdr:clientData/>
  </xdr:twoCellAnchor>
  <xdr:twoCellAnchor>
    <xdr:from>
      <xdr:col>36</xdr:col>
      <xdr:colOff>66675</xdr:colOff>
      <xdr:row>41</xdr:row>
      <xdr:rowOff>9525</xdr:rowOff>
    </xdr:from>
    <xdr:to>
      <xdr:col>36</xdr:col>
      <xdr:colOff>171450</xdr:colOff>
      <xdr:row>42</xdr:row>
      <xdr:rowOff>200025</xdr:rowOff>
    </xdr:to>
    <xdr:sp macro="" textlink="">
      <xdr:nvSpPr>
        <xdr:cNvPr id="3" name="Up Arrow 2"/>
        <xdr:cNvSpPr/>
      </xdr:nvSpPr>
      <xdr:spPr>
        <a:xfrm>
          <a:off x="12125325" y="8429625"/>
          <a:ext cx="104775" cy="247650"/>
        </a:xfrm>
        <a:prstGeom prst="up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33</xdr:col>
      <xdr:colOff>123825</xdr:colOff>
      <xdr:row>74</xdr:row>
      <xdr:rowOff>114300</xdr:rowOff>
    </xdr:from>
    <xdr:to>
      <xdr:col>36</xdr:col>
      <xdr:colOff>400050</xdr:colOff>
      <xdr:row>77</xdr:row>
      <xdr:rowOff>104775</xdr:rowOff>
    </xdr:to>
    <xdr:sp macro="" textlink="">
      <xdr:nvSpPr>
        <xdr:cNvPr id="26" name="Rounded Rectangle 25">
          <a:hlinkClick xmlns:r="http://schemas.openxmlformats.org/officeDocument/2006/relationships" r:id="rId1"/>
        </xdr:cNvPr>
        <xdr:cNvSpPr/>
      </xdr:nvSpPr>
      <xdr:spPr>
        <a:xfrm>
          <a:off x="10639425" y="15849600"/>
          <a:ext cx="1819275" cy="438150"/>
        </a:xfrm>
        <a:prstGeom prst="roundRect">
          <a:avLst/>
        </a:prstGeom>
        <a:solidFill>
          <a:srgbClr val="FF0000"/>
        </a:solidFill>
        <a:ln w="25400" cap="flat" cmpd="sng" algn="ctr">
          <a:noFill/>
          <a:prstDash val="solid"/>
        </a:ln>
        <a:effectLst/>
        <a:scene3d>
          <a:camera prst="orthographicFront"/>
          <a:lightRig rig="threePt" dir="t"/>
        </a:scene3d>
        <a:sp3d>
          <a:bevelT w="88900" h="889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smtClean="0">
              <a:ln>
                <a:noFill/>
              </a:ln>
              <a:solidFill>
                <a:sysClr val="window" lastClr="FFFFFF"/>
              </a:solidFill>
              <a:effectLst/>
              <a:uLnTx/>
              <a:uFillTx/>
              <a:latin typeface="Calibri"/>
              <a:ea typeface="+mn-ea"/>
              <a:cs typeface="+mn-cs"/>
            </a:rPr>
            <a:t>Return to top </a:t>
          </a:r>
        </a:p>
      </xdr:txBody>
    </xdr:sp>
    <xdr:clientData/>
  </xdr:twoCellAnchor>
  <xdr:twoCellAnchor>
    <xdr:from>
      <xdr:col>33</xdr:col>
      <xdr:colOff>123825</xdr:colOff>
      <xdr:row>108</xdr:row>
      <xdr:rowOff>85725</xdr:rowOff>
    </xdr:from>
    <xdr:to>
      <xdr:col>36</xdr:col>
      <xdr:colOff>400050</xdr:colOff>
      <xdr:row>111</xdr:row>
      <xdr:rowOff>76200</xdr:rowOff>
    </xdr:to>
    <xdr:sp macro="" textlink="">
      <xdr:nvSpPr>
        <xdr:cNvPr id="27" name="Rounded Rectangle 26">
          <a:hlinkClick xmlns:r="http://schemas.openxmlformats.org/officeDocument/2006/relationships" r:id="rId1"/>
        </xdr:cNvPr>
        <xdr:cNvSpPr/>
      </xdr:nvSpPr>
      <xdr:spPr>
        <a:xfrm>
          <a:off x="10639425" y="23298150"/>
          <a:ext cx="1819275" cy="438150"/>
        </a:xfrm>
        <a:prstGeom prst="roundRect">
          <a:avLst/>
        </a:prstGeom>
        <a:solidFill>
          <a:srgbClr val="FF0000"/>
        </a:solidFill>
        <a:ln>
          <a:noFill/>
        </a:ln>
        <a:scene3d>
          <a:camera prst="orthographicFront"/>
          <a:lightRig rig="threePt" dir="t"/>
        </a:scene3d>
        <a:sp3d>
          <a:bevelT w="88900" h="889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t>Return</a:t>
          </a:r>
          <a:r>
            <a:rPr lang="en-GB" sz="1100" b="1" baseline="0"/>
            <a:t> to top </a:t>
          </a:r>
          <a:endParaRPr lang="en-GB" sz="1100" b="1"/>
        </a:p>
      </xdr:txBody>
    </xdr:sp>
    <xdr:clientData/>
  </xdr:twoCellAnchor>
  <xdr:twoCellAnchor>
    <xdr:from>
      <xdr:col>33</xdr:col>
      <xdr:colOff>114300</xdr:colOff>
      <xdr:row>142</xdr:row>
      <xdr:rowOff>66675</xdr:rowOff>
    </xdr:from>
    <xdr:to>
      <xdr:col>36</xdr:col>
      <xdr:colOff>390525</xdr:colOff>
      <xdr:row>145</xdr:row>
      <xdr:rowOff>57150</xdr:rowOff>
    </xdr:to>
    <xdr:sp macro="" textlink="">
      <xdr:nvSpPr>
        <xdr:cNvPr id="28" name="Rounded Rectangle 27">
          <a:hlinkClick xmlns:r="http://schemas.openxmlformats.org/officeDocument/2006/relationships" r:id="rId1"/>
        </xdr:cNvPr>
        <xdr:cNvSpPr/>
      </xdr:nvSpPr>
      <xdr:spPr>
        <a:xfrm>
          <a:off x="10629900" y="30775275"/>
          <a:ext cx="1819275" cy="438150"/>
        </a:xfrm>
        <a:prstGeom prst="roundRect">
          <a:avLst/>
        </a:prstGeom>
        <a:solidFill>
          <a:srgbClr val="FF0000"/>
        </a:solidFill>
        <a:ln>
          <a:noFill/>
        </a:ln>
        <a:scene3d>
          <a:camera prst="orthographicFront"/>
          <a:lightRig rig="threePt" dir="t"/>
        </a:scene3d>
        <a:sp3d>
          <a:bevelT w="88900" h="889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t>Return</a:t>
          </a:r>
          <a:r>
            <a:rPr lang="en-GB" sz="1100" b="1" baseline="0"/>
            <a:t> to top </a:t>
          </a:r>
          <a:endParaRPr lang="en-GB" sz="1100" b="1"/>
        </a:p>
      </xdr:txBody>
    </xdr:sp>
    <xdr:clientData/>
  </xdr:twoCellAnchor>
  <xdr:twoCellAnchor>
    <xdr:from>
      <xdr:col>33</xdr:col>
      <xdr:colOff>95250</xdr:colOff>
      <xdr:row>176</xdr:row>
      <xdr:rowOff>57150</xdr:rowOff>
    </xdr:from>
    <xdr:to>
      <xdr:col>36</xdr:col>
      <xdr:colOff>371475</xdr:colOff>
      <xdr:row>179</xdr:row>
      <xdr:rowOff>47625</xdr:rowOff>
    </xdr:to>
    <xdr:sp macro="" textlink="">
      <xdr:nvSpPr>
        <xdr:cNvPr id="29" name="Rounded Rectangle 28">
          <a:hlinkClick xmlns:r="http://schemas.openxmlformats.org/officeDocument/2006/relationships" r:id="rId1"/>
        </xdr:cNvPr>
        <xdr:cNvSpPr/>
      </xdr:nvSpPr>
      <xdr:spPr>
        <a:xfrm>
          <a:off x="10610850" y="38233350"/>
          <a:ext cx="1819275" cy="438150"/>
        </a:xfrm>
        <a:prstGeom prst="roundRect">
          <a:avLst/>
        </a:prstGeom>
        <a:solidFill>
          <a:srgbClr val="FF0000"/>
        </a:solidFill>
        <a:ln>
          <a:noFill/>
        </a:ln>
        <a:scene3d>
          <a:camera prst="orthographicFront"/>
          <a:lightRig rig="threePt" dir="t"/>
        </a:scene3d>
        <a:sp3d>
          <a:bevelT w="88900" h="889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t>Return</a:t>
          </a:r>
          <a:r>
            <a:rPr lang="en-GB" sz="1100" b="1" baseline="0"/>
            <a:t> to top </a:t>
          </a:r>
          <a:endParaRPr lang="en-GB" sz="1100" b="1"/>
        </a:p>
      </xdr:txBody>
    </xdr:sp>
    <xdr:clientData/>
  </xdr:twoCellAnchor>
  <xdr:twoCellAnchor>
    <xdr:from>
      <xdr:col>33</xdr:col>
      <xdr:colOff>85725</xdr:colOff>
      <xdr:row>210</xdr:row>
      <xdr:rowOff>28575</xdr:rowOff>
    </xdr:from>
    <xdr:to>
      <xdr:col>36</xdr:col>
      <xdr:colOff>361950</xdr:colOff>
      <xdr:row>213</xdr:row>
      <xdr:rowOff>19050</xdr:rowOff>
    </xdr:to>
    <xdr:sp macro="" textlink="">
      <xdr:nvSpPr>
        <xdr:cNvPr id="30" name="Rounded Rectangle 29">
          <a:hlinkClick xmlns:r="http://schemas.openxmlformats.org/officeDocument/2006/relationships" r:id="rId1"/>
        </xdr:cNvPr>
        <xdr:cNvSpPr/>
      </xdr:nvSpPr>
      <xdr:spPr>
        <a:xfrm>
          <a:off x="10601325" y="45672375"/>
          <a:ext cx="1819275" cy="438150"/>
        </a:xfrm>
        <a:prstGeom prst="roundRect">
          <a:avLst/>
        </a:prstGeom>
        <a:solidFill>
          <a:srgbClr val="FF0000"/>
        </a:solidFill>
        <a:ln w="25400" cap="flat" cmpd="sng" algn="ctr">
          <a:noFill/>
          <a:prstDash val="solid"/>
        </a:ln>
        <a:effectLst/>
        <a:scene3d>
          <a:camera prst="orthographicFront"/>
          <a:lightRig rig="threePt" dir="t"/>
        </a:scene3d>
        <a:sp3d>
          <a:bevelT w="88900" h="889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smtClean="0">
              <a:ln>
                <a:noFill/>
              </a:ln>
              <a:solidFill>
                <a:sysClr val="window" lastClr="FFFFFF"/>
              </a:solidFill>
              <a:effectLst/>
              <a:uLnTx/>
              <a:uFillTx/>
              <a:latin typeface="Calibri"/>
              <a:ea typeface="+mn-ea"/>
              <a:cs typeface="+mn-cs"/>
            </a:rPr>
            <a:t>Return to top </a:t>
          </a:r>
        </a:p>
      </xdr:txBody>
    </xdr:sp>
    <xdr:clientData/>
  </xdr:twoCellAnchor>
  <xdr:twoCellAnchor>
    <xdr:from>
      <xdr:col>33</xdr:col>
      <xdr:colOff>114300</xdr:colOff>
      <xdr:row>244</xdr:row>
      <xdr:rowOff>47625</xdr:rowOff>
    </xdr:from>
    <xdr:to>
      <xdr:col>36</xdr:col>
      <xdr:colOff>390525</xdr:colOff>
      <xdr:row>247</xdr:row>
      <xdr:rowOff>38100</xdr:rowOff>
    </xdr:to>
    <xdr:sp macro="" textlink="">
      <xdr:nvSpPr>
        <xdr:cNvPr id="31" name="Rounded Rectangle 30">
          <a:hlinkClick xmlns:r="http://schemas.openxmlformats.org/officeDocument/2006/relationships" r:id="rId1"/>
        </xdr:cNvPr>
        <xdr:cNvSpPr/>
      </xdr:nvSpPr>
      <xdr:spPr>
        <a:xfrm>
          <a:off x="10629900" y="53178075"/>
          <a:ext cx="1819275" cy="438150"/>
        </a:xfrm>
        <a:prstGeom prst="roundRect">
          <a:avLst/>
        </a:prstGeom>
        <a:solidFill>
          <a:srgbClr val="FF0000"/>
        </a:solidFill>
        <a:ln w="25400" cap="flat" cmpd="sng" algn="ctr">
          <a:noFill/>
          <a:prstDash val="solid"/>
        </a:ln>
        <a:effectLst/>
        <a:scene3d>
          <a:camera prst="orthographicFront"/>
          <a:lightRig rig="threePt" dir="t"/>
        </a:scene3d>
        <a:sp3d>
          <a:bevelT w="88900" h="889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smtClean="0">
              <a:ln>
                <a:noFill/>
              </a:ln>
              <a:solidFill>
                <a:sysClr val="window" lastClr="FFFFFF"/>
              </a:solidFill>
              <a:effectLst/>
              <a:uLnTx/>
              <a:uFillTx/>
              <a:latin typeface="Calibri"/>
              <a:ea typeface="+mn-ea"/>
              <a:cs typeface="+mn-cs"/>
            </a:rPr>
            <a:t>Return to top </a:t>
          </a:r>
        </a:p>
      </xdr:txBody>
    </xdr:sp>
    <xdr:clientData/>
  </xdr:twoCellAnchor>
  <xdr:twoCellAnchor>
    <xdr:from>
      <xdr:col>33</xdr:col>
      <xdr:colOff>95250</xdr:colOff>
      <xdr:row>278</xdr:row>
      <xdr:rowOff>38100</xdr:rowOff>
    </xdr:from>
    <xdr:to>
      <xdr:col>36</xdr:col>
      <xdr:colOff>371475</xdr:colOff>
      <xdr:row>281</xdr:row>
      <xdr:rowOff>28575</xdr:rowOff>
    </xdr:to>
    <xdr:sp macro="" textlink="">
      <xdr:nvSpPr>
        <xdr:cNvPr id="35" name="Rounded Rectangle 34">
          <a:hlinkClick xmlns:r="http://schemas.openxmlformats.org/officeDocument/2006/relationships" r:id="rId1"/>
        </xdr:cNvPr>
        <xdr:cNvSpPr/>
      </xdr:nvSpPr>
      <xdr:spPr>
        <a:xfrm>
          <a:off x="10610850" y="60645675"/>
          <a:ext cx="1819275" cy="438150"/>
        </a:xfrm>
        <a:prstGeom prst="roundRect">
          <a:avLst/>
        </a:prstGeom>
        <a:solidFill>
          <a:srgbClr val="FF0000"/>
        </a:solidFill>
        <a:ln w="25400" cap="flat" cmpd="sng" algn="ctr">
          <a:noFill/>
          <a:prstDash val="solid"/>
        </a:ln>
        <a:effectLst/>
        <a:scene3d>
          <a:camera prst="orthographicFront"/>
          <a:lightRig rig="threePt" dir="t"/>
        </a:scene3d>
        <a:sp3d>
          <a:bevelT w="88900" h="889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smtClean="0">
              <a:ln>
                <a:noFill/>
              </a:ln>
              <a:solidFill>
                <a:sysClr val="window" lastClr="FFFFFF"/>
              </a:solidFill>
              <a:effectLst/>
              <a:uLnTx/>
              <a:uFillTx/>
              <a:latin typeface="Calibri"/>
              <a:ea typeface="+mn-ea"/>
              <a:cs typeface="+mn-cs"/>
            </a:rPr>
            <a:t>Return to top </a:t>
          </a:r>
        </a:p>
      </xdr:txBody>
    </xdr:sp>
    <xdr:clientData/>
  </xdr:twoCellAnchor>
  <xdr:twoCellAnchor>
    <xdr:from>
      <xdr:col>33</xdr:col>
      <xdr:colOff>114300</xdr:colOff>
      <xdr:row>312</xdr:row>
      <xdr:rowOff>66675</xdr:rowOff>
    </xdr:from>
    <xdr:to>
      <xdr:col>36</xdr:col>
      <xdr:colOff>390525</xdr:colOff>
      <xdr:row>315</xdr:row>
      <xdr:rowOff>57150</xdr:rowOff>
    </xdr:to>
    <xdr:sp macro="" textlink="">
      <xdr:nvSpPr>
        <xdr:cNvPr id="36" name="Rounded Rectangle 35">
          <a:hlinkClick xmlns:r="http://schemas.openxmlformats.org/officeDocument/2006/relationships" r:id="rId1"/>
        </xdr:cNvPr>
        <xdr:cNvSpPr/>
      </xdr:nvSpPr>
      <xdr:spPr>
        <a:xfrm>
          <a:off x="10629900" y="68141850"/>
          <a:ext cx="1819275" cy="438150"/>
        </a:xfrm>
        <a:prstGeom prst="roundRect">
          <a:avLst/>
        </a:prstGeom>
        <a:solidFill>
          <a:srgbClr val="FF0000"/>
        </a:solidFill>
        <a:ln>
          <a:noFill/>
        </a:ln>
        <a:scene3d>
          <a:camera prst="orthographicFront"/>
          <a:lightRig rig="threePt" dir="t"/>
        </a:scene3d>
        <a:sp3d>
          <a:bevelT w="88900" h="889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t>Return</a:t>
          </a:r>
          <a:r>
            <a:rPr lang="en-GB" sz="1100" b="1" baseline="0"/>
            <a:t> to top </a:t>
          </a:r>
          <a:endParaRPr lang="en-GB" sz="1100" b="1"/>
        </a:p>
      </xdr:txBody>
    </xdr:sp>
    <xdr:clientData/>
  </xdr:twoCellAnchor>
  <xdr:twoCellAnchor>
    <xdr:from>
      <xdr:col>33</xdr:col>
      <xdr:colOff>104775</xdr:colOff>
      <xdr:row>346</xdr:row>
      <xdr:rowOff>0</xdr:rowOff>
    </xdr:from>
    <xdr:to>
      <xdr:col>36</xdr:col>
      <xdr:colOff>381000</xdr:colOff>
      <xdr:row>348</xdr:row>
      <xdr:rowOff>238125</xdr:rowOff>
    </xdr:to>
    <xdr:sp macro="" textlink="">
      <xdr:nvSpPr>
        <xdr:cNvPr id="37" name="Rounded Rectangle 36">
          <a:hlinkClick xmlns:r="http://schemas.openxmlformats.org/officeDocument/2006/relationships" r:id="rId1"/>
        </xdr:cNvPr>
        <xdr:cNvSpPr/>
      </xdr:nvSpPr>
      <xdr:spPr>
        <a:xfrm>
          <a:off x="10620375" y="75571350"/>
          <a:ext cx="1819275" cy="438150"/>
        </a:xfrm>
        <a:prstGeom prst="roundRect">
          <a:avLst/>
        </a:prstGeom>
        <a:solidFill>
          <a:srgbClr val="FF0000"/>
        </a:solidFill>
        <a:ln w="25400" cap="flat" cmpd="sng" algn="ctr">
          <a:noFill/>
          <a:prstDash val="solid"/>
        </a:ln>
        <a:effectLst/>
        <a:scene3d>
          <a:camera prst="orthographicFront"/>
          <a:lightRig rig="threePt" dir="t"/>
        </a:scene3d>
        <a:sp3d>
          <a:bevelT w="88900" h="889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smtClean="0">
              <a:ln>
                <a:noFill/>
              </a:ln>
              <a:solidFill>
                <a:sysClr val="window" lastClr="FFFFFF"/>
              </a:solidFill>
              <a:effectLst/>
              <a:uLnTx/>
              <a:uFillTx/>
              <a:latin typeface="Calibri"/>
              <a:ea typeface="+mn-ea"/>
              <a:cs typeface="+mn-cs"/>
            </a:rPr>
            <a:t>Return to top </a:t>
          </a:r>
        </a:p>
      </xdr:txBody>
    </xdr:sp>
    <xdr:clientData/>
  </xdr:twoCellAnchor>
  <xdr:twoCellAnchor>
    <xdr:from>
      <xdr:col>33</xdr:col>
      <xdr:colOff>76200</xdr:colOff>
      <xdr:row>379</xdr:row>
      <xdr:rowOff>133350</xdr:rowOff>
    </xdr:from>
    <xdr:to>
      <xdr:col>36</xdr:col>
      <xdr:colOff>352425</xdr:colOff>
      <xdr:row>382</xdr:row>
      <xdr:rowOff>228600</xdr:rowOff>
    </xdr:to>
    <xdr:sp macro="" textlink="">
      <xdr:nvSpPr>
        <xdr:cNvPr id="38" name="Rounded Rectangle 37">
          <a:hlinkClick xmlns:r="http://schemas.openxmlformats.org/officeDocument/2006/relationships" r:id="rId1"/>
        </xdr:cNvPr>
        <xdr:cNvSpPr/>
      </xdr:nvSpPr>
      <xdr:spPr>
        <a:xfrm>
          <a:off x="10591800" y="83067525"/>
          <a:ext cx="1819275" cy="438150"/>
        </a:xfrm>
        <a:prstGeom prst="roundRect">
          <a:avLst/>
        </a:prstGeom>
        <a:solidFill>
          <a:srgbClr val="FF0000"/>
        </a:solidFill>
        <a:ln w="25400" cap="flat" cmpd="sng" algn="ctr">
          <a:noFill/>
          <a:prstDash val="solid"/>
        </a:ln>
        <a:effectLst/>
        <a:scene3d>
          <a:camera prst="orthographicFront"/>
          <a:lightRig rig="threePt" dir="t"/>
        </a:scene3d>
        <a:sp3d>
          <a:bevelT w="88900" h="889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smtClean="0">
              <a:ln>
                <a:noFill/>
              </a:ln>
              <a:solidFill>
                <a:sysClr val="window" lastClr="FFFFFF"/>
              </a:solidFill>
              <a:effectLst/>
              <a:uLnTx/>
              <a:uFillTx/>
              <a:latin typeface="Calibri"/>
              <a:ea typeface="+mn-ea"/>
              <a:cs typeface="+mn-cs"/>
            </a:rPr>
            <a:t>Return to top </a:t>
          </a:r>
        </a:p>
      </xdr:txBody>
    </xdr:sp>
    <xdr:clientData/>
  </xdr:twoCellAnchor>
  <xdr:twoCellAnchor>
    <xdr:from>
      <xdr:col>33</xdr:col>
      <xdr:colOff>104775</xdr:colOff>
      <xdr:row>414</xdr:row>
      <xdr:rowOff>66675</xdr:rowOff>
    </xdr:from>
    <xdr:to>
      <xdr:col>36</xdr:col>
      <xdr:colOff>381000</xdr:colOff>
      <xdr:row>417</xdr:row>
      <xdr:rowOff>57150</xdr:rowOff>
    </xdr:to>
    <xdr:sp macro="" textlink="">
      <xdr:nvSpPr>
        <xdr:cNvPr id="39" name="Rounded Rectangle 38">
          <a:hlinkClick xmlns:r="http://schemas.openxmlformats.org/officeDocument/2006/relationships" r:id="rId1"/>
        </xdr:cNvPr>
        <xdr:cNvSpPr/>
      </xdr:nvSpPr>
      <xdr:spPr>
        <a:xfrm>
          <a:off x="10620375" y="90630375"/>
          <a:ext cx="1819275" cy="438150"/>
        </a:xfrm>
        <a:prstGeom prst="roundRect">
          <a:avLst/>
        </a:prstGeom>
        <a:solidFill>
          <a:srgbClr val="FF0000"/>
        </a:solidFill>
        <a:ln w="25400" cap="flat" cmpd="sng" algn="ctr">
          <a:noFill/>
          <a:prstDash val="solid"/>
        </a:ln>
        <a:effectLst/>
        <a:scene3d>
          <a:camera prst="orthographicFront"/>
          <a:lightRig rig="threePt" dir="t"/>
        </a:scene3d>
        <a:sp3d>
          <a:bevelT w="88900" h="889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smtClean="0">
              <a:ln>
                <a:noFill/>
              </a:ln>
              <a:solidFill>
                <a:sysClr val="window" lastClr="FFFFFF"/>
              </a:solidFill>
              <a:effectLst/>
              <a:uLnTx/>
              <a:uFillTx/>
              <a:latin typeface="Calibri"/>
              <a:ea typeface="+mn-ea"/>
              <a:cs typeface="+mn-cs"/>
            </a:rPr>
            <a:t>Return to top </a:t>
          </a:r>
        </a:p>
      </xdr:txBody>
    </xdr:sp>
    <xdr:clientData/>
  </xdr:twoCellAnchor>
  <xdr:twoCellAnchor>
    <xdr:from>
      <xdr:col>33</xdr:col>
      <xdr:colOff>114300</xdr:colOff>
      <xdr:row>447</xdr:row>
      <xdr:rowOff>57150</xdr:rowOff>
    </xdr:from>
    <xdr:to>
      <xdr:col>36</xdr:col>
      <xdr:colOff>390525</xdr:colOff>
      <xdr:row>450</xdr:row>
      <xdr:rowOff>152400</xdr:rowOff>
    </xdr:to>
    <xdr:sp macro="" textlink="">
      <xdr:nvSpPr>
        <xdr:cNvPr id="40" name="Rounded Rectangle 39">
          <a:hlinkClick xmlns:r="http://schemas.openxmlformats.org/officeDocument/2006/relationships" r:id="rId1"/>
        </xdr:cNvPr>
        <xdr:cNvSpPr/>
      </xdr:nvSpPr>
      <xdr:spPr>
        <a:xfrm>
          <a:off x="10629900" y="97955100"/>
          <a:ext cx="1819275" cy="438150"/>
        </a:xfrm>
        <a:prstGeom prst="roundRect">
          <a:avLst/>
        </a:prstGeom>
        <a:solidFill>
          <a:srgbClr val="FF0000"/>
        </a:solidFill>
        <a:ln w="25400" cap="flat" cmpd="sng" algn="ctr">
          <a:noFill/>
          <a:prstDash val="solid"/>
        </a:ln>
        <a:effectLst/>
        <a:scene3d>
          <a:camera prst="orthographicFront"/>
          <a:lightRig rig="threePt" dir="t"/>
        </a:scene3d>
        <a:sp3d>
          <a:bevelT w="88900" h="889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smtClean="0">
              <a:ln>
                <a:noFill/>
              </a:ln>
              <a:solidFill>
                <a:sysClr val="window" lastClr="FFFFFF"/>
              </a:solidFill>
              <a:effectLst/>
              <a:uLnTx/>
              <a:uFillTx/>
              <a:latin typeface="Calibri"/>
              <a:ea typeface="+mn-ea"/>
              <a:cs typeface="+mn-cs"/>
            </a:rPr>
            <a:t>Return to top </a:t>
          </a:r>
        </a:p>
      </xdr:txBody>
    </xdr:sp>
    <xdr:clientData/>
  </xdr:twoCellAnchor>
  <xdr:twoCellAnchor>
    <xdr:from>
      <xdr:col>33</xdr:col>
      <xdr:colOff>95250</xdr:colOff>
      <xdr:row>481</xdr:row>
      <xdr:rowOff>95250</xdr:rowOff>
    </xdr:from>
    <xdr:to>
      <xdr:col>36</xdr:col>
      <xdr:colOff>371475</xdr:colOff>
      <xdr:row>484</xdr:row>
      <xdr:rowOff>190500</xdr:rowOff>
    </xdr:to>
    <xdr:sp macro="" textlink="">
      <xdr:nvSpPr>
        <xdr:cNvPr id="41" name="Rounded Rectangle 40">
          <a:hlinkClick xmlns:r="http://schemas.openxmlformats.org/officeDocument/2006/relationships" r:id="rId1"/>
        </xdr:cNvPr>
        <xdr:cNvSpPr/>
      </xdr:nvSpPr>
      <xdr:spPr>
        <a:xfrm>
          <a:off x="10610850" y="105460800"/>
          <a:ext cx="1819275" cy="438150"/>
        </a:xfrm>
        <a:prstGeom prst="roundRect">
          <a:avLst/>
        </a:prstGeom>
        <a:solidFill>
          <a:srgbClr val="FF0000"/>
        </a:solidFill>
        <a:ln w="25400" cap="flat" cmpd="sng" algn="ctr">
          <a:noFill/>
          <a:prstDash val="solid"/>
        </a:ln>
        <a:effectLst/>
        <a:scene3d>
          <a:camera prst="orthographicFront"/>
          <a:lightRig rig="threePt" dir="t"/>
        </a:scene3d>
        <a:sp3d>
          <a:bevelT w="88900" h="889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smtClean="0">
              <a:ln>
                <a:noFill/>
              </a:ln>
              <a:solidFill>
                <a:sysClr val="window" lastClr="FFFFFF"/>
              </a:solidFill>
              <a:effectLst/>
              <a:uLnTx/>
              <a:uFillTx/>
              <a:latin typeface="Calibri"/>
              <a:ea typeface="+mn-ea"/>
              <a:cs typeface="+mn-cs"/>
            </a:rPr>
            <a:t>Return to top </a:t>
          </a:r>
        </a:p>
      </xdr:txBody>
    </xdr:sp>
    <xdr:clientData/>
  </xdr:twoCellAnchor>
  <xdr:twoCellAnchor>
    <xdr:from>
      <xdr:col>36</xdr:col>
      <xdr:colOff>76200</xdr:colOff>
      <xdr:row>76</xdr:row>
      <xdr:rowOff>19050</xdr:rowOff>
    </xdr:from>
    <xdr:to>
      <xdr:col>36</xdr:col>
      <xdr:colOff>180975</xdr:colOff>
      <xdr:row>77</xdr:row>
      <xdr:rowOff>19050</xdr:rowOff>
    </xdr:to>
    <xdr:sp macro="" textlink="">
      <xdr:nvSpPr>
        <xdr:cNvPr id="43" name="Up Arrow 42"/>
        <xdr:cNvSpPr/>
      </xdr:nvSpPr>
      <xdr:spPr>
        <a:xfrm>
          <a:off x="12134850" y="15954375"/>
          <a:ext cx="104775" cy="247650"/>
        </a:xfrm>
        <a:prstGeom prst="up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36</xdr:col>
      <xdr:colOff>95250</xdr:colOff>
      <xdr:row>109</xdr:row>
      <xdr:rowOff>9525</xdr:rowOff>
    </xdr:from>
    <xdr:to>
      <xdr:col>36</xdr:col>
      <xdr:colOff>200025</xdr:colOff>
      <xdr:row>110</xdr:row>
      <xdr:rowOff>200025</xdr:rowOff>
    </xdr:to>
    <xdr:sp macro="" textlink="">
      <xdr:nvSpPr>
        <xdr:cNvPr id="44" name="Up Arrow 43"/>
        <xdr:cNvSpPr/>
      </xdr:nvSpPr>
      <xdr:spPr>
        <a:xfrm>
          <a:off x="12153900" y="23364825"/>
          <a:ext cx="104775" cy="247650"/>
        </a:xfrm>
        <a:prstGeom prst="up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36</xdr:col>
      <xdr:colOff>66675</xdr:colOff>
      <xdr:row>143</xdr:row>
      <xdr:rowOff>9525</xdr:rowOff>
    </xdr:from>
    <xdr:to>
      <xdr:col>36</xdr:col>
      <xdr:colOff>171450</xdr:colOff>
      <xdr:row>144</xdr:row>
      <xdr:rowOff>200025</xdr:rowOff>
    </xdr:to>
    <xdr:sp macro="" textlink="">
      <xdr:nvSpPr>
        <xdr:cNvPr id="46" name="Up Arrow 45"/>
        <xdr:cNvSpPr/>
      </xdr:nvSpPr>
      <xdr:spPr>
        <a:xfrm>
          <a:off x="12125325" y="30861000"/>
          <a:ext cx="104775" cy="247650"/>
        </a:xfrm>
        <a:prstGeom prst="up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36</xdr:col>
      <xdr:colOff>28575</xdr:colOff>
      <xdr:row>176</xdr:row>
      <xdr:rowOff>133350</xdr:rowOff>
    </xdr:from>
    <xdr:to>
      <xdr:col>36</xdr:col>
      <xdr:colOff>133350</xdr:colOff>
      <xdr:row>178</xdr:row>
      <xdr:rowOff>180975</xdr:rowOff>
    </xdr:to>
    <xdr:sp macro="" textlink="">
      <xdr:nvSpPr>
        <xdr:cNvPr id="47" name="Up Arrow 46"/>
        <xdr:cNvSpPr/>
      </xdr:nvSpPr>
      <xdr:spPr>
        <a:xfrm>
          <a:off x="12087225" y="38309550"/>
          <a:ext cx="104775" cy="247650"/>
        </a:xfrm>
        <a:prstGeom prst="up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36</xdr:col>
      <xdr:colOff>28575</xdr:colOff>
      <xdr:row>210</xdr:row>
      <xdr:rowOff>104775</xdr:rowOff>
    </xdr:from>
    <xdr:to>
      <xdr:col>36</xdr:col>
      <xdr:colOff>133350</xdr:colOff>
      <xdr:row>212</xdr:row>
      <xdr:rowOff>152400</xdr:rowOff>
    </xdr:to>
    <xdr:sp macro="" textlink="">
      <xdr:nvSpPr>
        <xdr:cNvPr id="49" name="Up Arrow 48"/>
        <xdr:cNvSpPr/>
      </xdr:nvSpPr>
      <xdr:spPr>
        <a:xfrm>
          <a:off x="12087225" y="45748575"/>
          <a:ext cx="104775" cy="247650"/>
        </a:xfrm>
        <a:prstGeom prst="up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36</xdr:col>
      <xdr:colOff>76200</xdr:colOff>
      <xdr:row>245</xdr:row>
      <xdr:rowOff>0</xdr:rowOff>
    </xdr:from>
    <xdr:to>
      <xdr:col>36</xdr:col>
      <xdr:colOff>180975</xdr:colOff>
      <xdr:row>246</xdr:row>
      <xdr:rowOff>190500</xdr:rowOff>
    </xdr:to>
    <xdr:sp macro="" textlink="">
      <xdr:nvSpPr>
        <xdr:cNvPr id="51" name="Up Arrow 50"/>
        <xdr:cNvSpPr/>
      </xdr:nvSpPr>
      <xdr:spPr>
        <a:xfrm>
          <a:off x="12134850" y="53273325"/>
          <a:ext cx="104775" cy="247650"/>
        </a:xfrm>
        <a:prstGeom prst="up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36</xdr:col>
      <xdr:colOff>9525</xdr:colOff>
      <xdr:row>278</xdr:row>
      <xdr:rowOff>123825</xdr:rowOff>
    </xdr:from>
    <xdr:to>
      <xdr:col>36</xdr:col>
      <xdr:colOff>114300</xdr:colOff>
      <xdr:row>280</xdr:row>
      <xdr:rowOff>171450</xdr:rowOff>
    </xdr:to>
    <xdr:sp macro="" textlink="">
      <xdr:nvSpPr>
        <xdr:cNvPr id="52" name="Up Arrow 51"/>
        <xdr:cNvSpPr/>
      </xdr:nvSpPr>
      <xdr:spPr>
        <a:xfrm>
          <a:off x="12068175" y="60731400"/>
          <a:ext cx="104775" cy="247650"/>
        </a:xfrm>
        <a:prstGeom prst="up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36</xdr:col>
      <xdr:colOff>38100</xdr:colOff>
      <xdr:row>313</xdr:row>
      <xdr:rowOff>9525</xdr:rowOff>
    </xdr:from>
    <xdr:to>
      <xdr:col>36</xdr:col>
      <xdr:colOff>142875</xdr:colOff>
      <xdr:row>314</xdr:row>
      <xdr:rowOff>200025</xdr:rowOff>
    </xdr:to>
    <xdr:sp macro="" textlink="">
      <xdr:nvSpPr>
        <xdr:cNvPr id="53" name="Up Arrow 52"/>
        <xdr:cNvSpPr/>
      </xdr:nvSpPr>
      <xdr:spPr>
        <a:xfrm>
          <a:off x="12096750" y="68227575"/>
          <a:ext cx="104775" cy="247650"/>
        </a:xfrm>
        <a:prstGeom prst="up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504825</xdr:colOff>
      <xdr:row>346</xdr:row>
      <xdr:rowOff>85725</xdr:rowOff>
    </xdr:from>
    <xdr:to>
      <xdr:col>36</xdr:col>
      <xdr:colOff>95250</xdr:colOff>
      <xdr:row>348</xdr:row>
      <xdr:rowOff>133350</xdr:rowOff>
    </xdr:to>
    <xdr:sp macro="" textlink="">
      <xdr:nvSpPr>
        <xdr:cNvPr id="55" name="Up Arrow 54"/>
        <xdr:cNvSpPr/>
      </xdr:nvSpPr>
      <xdr:spPr>
        <a:xfrm>
          <a:off x="12049125" y="75657075"/>
          <a:ext cx="104775" cy="247650"/>
        </a:xfrm>
        <a:prstGeom prst="up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495300</xdr:colOff>
      <xdr:row>380</xdr:row>
      <xdr:rowOff>66675</xdr:rowOff>
    </xdr:from>
    <xdr:to>
      <xdr:col>36</xdr:col>
      <xdr:colOff>85725</xdr:colOff>
      <xdr:row>382</xdr:row>
      <xdr:rowOff>114300</xdr:rowOff>
    </xdr:to>
    <xdr:sp macro="" textlink="">
      <xdr:nvSpPr>
        <xdr:cNvPr id="57" name="Up Arrow 56"/>
        <xdr:cNvSpPr/>
      </xdr:nvSpPr>
      <xdr:spPr>
        <a:xfrm>
          <a:off x="12039600" y="83143725"/>
          <a:ext cx="104775" cy="247650"/>
        </a:xfrm>
        <a:prstGeom prst="up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36</xdr:col>
      <xdr:colOff>76200</xdr:colOff>
      <xdr:row>415</xdr:row>
      <xdr:rowOff>19050</xdr:rowOff>
    </xdr:from>
    <xdr:to>
      <xdr:col>36</xdr:col>
      <xdr:colOff>180975</xdr:colOff>
      <xdr:row>416</xdr:row>
      <xdr:rowOff>209550</xdr:rowOff>
    </xdr:to>
    <xdr:sp macro="" textlink="">
      <xdr:nvSpPr>
        <xdr:cNvPr id="58" name="Up Arrow 57"/>
        <xdr:cNvSpPr/>
      </xdr:nvSpPr>
      <xdr:spPr>
        <a:xfrm>
          <a:off x="12134850" y="90725625"/>
          <a:ext cx="104775" cy="247650"/>
        </a:xfrm>
        <a:prstGeom prst="up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36</xdr:col>
      <xdr:colOff>66675</xdr:colOff>
      <xdr:row>447</xdr:row>
      <xdr:rowOff>133350</xdr:rowOff>
    </xdr:from>
    <xdr:to>
      <xdr:col>36</xdr:col>
      <xdr:colOff>171450</xdr:colOff>
      <xdr:row>450</xdr:row>
      <xdr:rowOff>38100</xdr:rowOff>
    </xdr:to>
    <xdr:sp macro="" textlink="">
      <xdr:nvSpPr>
        <xdr:cNvPr id="59" name="Up Arrow 58"/>
        <xdr:cNvSpPr/>
      </xdr:nvSpPr>
      <xdr:spPr>
        <a:xfrm>
          <a:off x="12125325" y="98031300"/>
          <a:ext cx="104775" cy="247650"/>
        </a:xfrm>
        <a:prstGeom prst="up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36</xdr:col>
      <xdr:colOff>9525</xdr:colOff>
      <xdr:row>482</xdr:row>
      <xdr:rowOff>28575</xdr:rowOff>
    </xdr:from>
    <xdr:to>
      <xdr:col>36</xdr:col>
      <xdr:colOff>114300</xdr:colOff>
      <xdr:row>484</xdr:row>
      <xdr:rowOff>76200</xdr:rowOff>
    </xdr:to>
    <xdr:sp macro="" textlink="">
      <xdr:nvSpPr>
        <xdr:cNvPr id="60" name="Up Arrow 59"/>
        <xdr:cNvSpPr/>
      </xdr:nvSpPr>
      <xdr:spPr>
        <a:xfrm>
          <a:off x="12068175" y="105537000"/>
          <a:ext cx="104775" cy="247650"/>
        </a:xfrm>
        <a:prstGeom prst="up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9525</xdr:colOff>
      <xdr:row>0</xdr:row>
      <xdr:rowOff>0</xdr:rowOff>
    </xdr:from>
    <xdr:to>
      <xdr:col>6</xdr:col>
      <xdr:colOff>142875</xdr:colOff>
      <xdr:row>4</xdr:row>
      <xdr:rowOff>9720</xdr:rowOff>
    </xdr:to>
    <xdr:pic>
      <xdr:nvPicPr>
        <xdr:cNvPr id="50"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4474" y="0"/>
          <a:ext cx="1289957" cy="573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6</xdr:col>
      <xdr:colOff>133350</xdr:colOff>
      <xdr:row>37</xdr:row>
      <xdr:rowOff>136071</xdr:rowOff>
    </xdr:to>
    <xdr:pic>
      <xdr:nvPicPr>
        <xdr:cNvPr id="56"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949" y="7328418"/>
          <a:ext cx="1289957" cy="573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68</xdr:row>
      <xdr:rowOff>0</xdr:rowOff>
    </xdr:from>
    <xdr:to>
      <xdr:col>6</xdr:col>
      <xdr:colOff>133350</xdr:colOff>
      <xdr:row>72</xdr:row>
      <xdr:rowOff>35592</xdr:rowOff>
    </xdr:to>
    <xdr:pic>
      <xdr:nvPicPr>
        <xdr:cNvPr id="61"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906625"/>
          <a:ext cx="1295400" cy="607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102</xdr:row>
      <xdr:rowOff>0</xdr:rowOff>
    </xdr:from>
    <xdr:to>
      <xdr:col>6</xdr:col>
      <xdr:colOff>133350</xdr:colOff>
      <xdr:row>106</xdr:row>
      <xdr:rowOff>35592</xdr:rowOff>
    </xdr:to>
    <xdr:pic>
      <xdr:nvPicPr>
        <xdr:cNvPr id="62"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2383750"/>
          <a:ext cx="1295400" cy="607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136</xdr:row>
      <xdr:rowOff>0</xdr:rowOff>
    </xdr:from>
    <xdr:to>
      <xdr:col>6</xdr:col>
      <xdr:colOff>133350</xdr:colOff>
      <xdr:row>140</xdr:row>
      <xdr:rowOff>35592</xdr:rowOff>
    </xdr:to>
    <xdr:pic>
      <xdr:nvPicPr>
        <xdr:cNvPr id="63"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9879925"/>
          <a:ext cx="1295400" cy="607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170</xdr:row>
      <xdr:rowOff>0</xdr:rowOff>
    </xdr:from>
    <xdr:to>
      <xdr:col>6</xdr:col>
      <xdr:colOff>133350</xdr:colOff>
      <xdr:row>174</xdr:row>
      <xdr:rowOff>35592</xdr:rowOff>
    </xdr:to>
    <xdr:pic>
      <xdr:nvPicPr>
        <xdr:cNvPr id="64"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7385625"/>
          <a:ext cx="1295400" cy="607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204</xdr:row>
      <xdr:rowOff>0</xdr:rowOff>
    </xdr:from>
    <xdr:to>
      <xdr:col>6</xdr:col>
      <xdr:colOff>133350</xdr:colOff>
      <xdr:row>208</xdr:row>
      <xdr:rowOff>35592</xdr:rowOff>
    </xdr:to>
    <xdr:pic>
      <xdr:nvPicPr>
        <xdr:cNvPr id="6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44853225"/>
          <a:ext cx="1295400" cy="607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238</xdr:row>
      <xdr:rowOff>0</xdr:rowOff>
    </xdr:from>
    <xdr:to>
      <xdr:col>6</xdr:col>
      <xdr:colOff>133350</xdr:colOff>
      <xdr:row>242</xdr:row>
      <xdr:rowOff>35592</xdr:rowOff>
    </xdr:to>
    <xdr:pic>
      <xdr:nvPicPr>
        <xdr:cNvPr id="66"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52339875"/>
          <a:ext cx="1295400" cy="607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272</xdr:row>
      <xdr:rowOff>0</xdr:rowOff>
    </xdr:from>
    <xdr:to>
      <xdr:col>6</xdr:col>
      <xdr:colOff>133350</xdr:colOff>
      <xdr:row>276</xdr:row>
      <xdr:rowOff>35592</xdr:rowOff>
    </xdr:to>
    <xdr:pic>
      <xdr:nvPicPr>
        <xdr:cNvPr id="67"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59817000"/>
          <a:ext cx="1295400" cy="607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306</xdr:row>
      <xdr:rowOff>0</xdr:rowOff>
    </xdr:from>
    <xdr:to>
      <xdr:col>6</xdr:col>
      <xdr:colOff>133350</xdr:colOff>
      <xdr:row>310</xdr:row>
      <xdr:rowOff>35592</xdr:rowOff>
    </xdr:to>
    <xdr:pic>
      <xdr:nvPicPr>
        <xdr:cNvPr id="68"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7284600"/>
          <a:ext cx="1295400" cy="607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340</xdr:row>
      <xdr:rowOff>0</xdr:rowOff>
    </xdr:from>
    <xdr:to>
      <xdr:col>6</xdr:col>
      <xdr:colOff>133350</xdr:colOff>
      <xdr:row>344</xdr:row>
      <xdr:rowOff>35592</xdr:rowOff>
    </xdr:to>
    <xdr:pic>
      <xdr:nvPicPr>
        <xdr:cNvPr id="69"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4780775"/>
          <a:ext cx="1295400" cy="607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374</xdr:row>
      <xdr:rowOff>0</xdr:rowOff>
    </xdr:from>
    <xdr:to>
      <xdr:col>6</xdr:col>
      <xdr:colOff>133350</xdr:colOff>
      <xdr:row>378</xdr:row>
      <xdr:rowOff>35592</xdr:rowOff>
    </xdr:to>
    <xdr:pic>
      <xdr:nvPicPr>
        <xdr:cNvPr id="70"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82286475"/>
          <a:ext cx="1295400" cy="607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408</xdr:row>
      <xdr:rowOff>0</xdr:rowOff>
    </xdr:from>
    <xdr:to>
      <xdr:col>6</xdr:col>
      <xdr:colOff>133350</xdr:colOff>
      <xdr:row>412</xdr:row>
      <xdr:rowOff>35592</xdr:rowOff>
    </xdr:to>
    <xdr:pic>
      <xdr:nvPicPr>
        <xdr:cNvPr id="71"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89773125"/>
          <a:ext cx="1295400" cy="607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442</xdr:row>
      <xdr:rowOff>0</xdr:rowOff>
    </xdr:from>
    <xdr:to>
      <xdr:col>6</xdr:col>
      <xdr:colOff>133350</xdr:colOff>
      <xdr:row>446</xdr:row>
      <xdr:rowOff>35592</xdr:rowOff>
    </xdr:to>
    <xdr:pic>
      <xdr:nvPicPr>
        <xdr:cNvPr id="72"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97250250"/>
          <a:ext cx="1295400" cy="607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476</xdr:row>
      <xdr:rowOff>0</xdr:rowOff>
    </xdr:from>
    <xdr:to>
      <xdr:col>6</xdr:col>
      <xdr:colOff>133350</xdr:colOff>
      <xdr:row>480</xdr:row>
      <xdr:rowOff>35592</xdr:rowOff>
    </xdr:to>
    <xdr:pic>
      <xdr:nvPicPr>
        <xdr:cNvPr id="73"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717850"/>
          <a:ext cx="1295400" cy="607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19050</xdr:colOff>
      <xdr:row>6</xdr:row>
      <xdr:rowOff>76200</xdr:rowOff>
    </xdr:from>
    <xdr:to>
      <xdr:col>34</xdr:col>
      <xdr:colOff>331259</xdr:colOff>
      <xdr:row>9</xdr:row>
      <xdr:rowOff>32808</xdr:rowOff>
    </xdr:to>
    <xdr:sp macro="" textlink="">
      <xdr:nvSpPr>
        <xdr:cNvPr id="80" name="Rounded Rectangle 79">
          <a:hlinkClick xmlns:r="http://schemas.openxmlformats.org/officeDocument/2006/relationships" r:id="rId3" tooltip="Click here to return to the Instruction page"/>
        </xdr:cNvPr>
        <xdr:cNvSpPr/>
      </xdr:nvSpPr>
      <xdr:spPr>
        <a:xfrm>
          <a:off x="10534650" y="914400"/>
          <a:ext cx="826559" cy="404283"/>
        </a:xfrm>
        <a:prstGeom prst="roundRect">
          <a:avLst/>
        </a:prstGeom>
        <a:solidFill>
          <a:srgbClr val="4F81BD"/>
        </a:solidFill>
        <a:ln w="25400" cap="flat" cmpd="sng" algn="ctr">
          <a:solidFill>
            <a:srgbClr val="4F81BD">
              <a:shade val="50000"/>
            </a:srgbClr>
          </a:solidFill>
          <a:prstDash val="solid"/>
        </a:ln>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200" b="1" i="0" u="none" strike="noStrike" kern="0" cap="none" spc="0" normalizeH="0" baseline="0" noProof="0">
            <a:ln>
              <a:noFill/>
            </a:ln>
            <a:solidFill>
              <a:sysClr val="window" lastClr="FFFFFF"/>
            </a:solidFill>
            <a:effectLst/>
            <a:uLnTx/>
            <a:uFillTx/>
            <a:latin typeface="Calibri"/>
            <a:ea typeface="+mn-ea"/>
            <a:cs typeface="+mn-cs"/>
          </a:endParaRPr>
        </a:p>
      </xdr:txBody>
    </xdr:sp>
    <xdr:clientData fLocksWithSheet="0"/>
  </xdr:twoCellAnchor>
  <xdr:twoCellAnchor>
    <xdr:from>
      <xdr:col>33</xdr:col>
      <xdr:colOff>100542</xdr:colOff>
      <xdr:row>7</xdr:row>
      <xdr:rowOff>30690</xdr:rowOff>
    </xdr:from>
    <xdr:to>
      <xdr:col>34</xdr:col>
      <xdr:colOff>161925</xdr:colOff>
      <xdr:row>8</xdr:row>
      <xdr:rowOff>180975</xdr:rowOff>
    </xdr:to>
    <xdr:sp macro="" textlink="">
      <xdr:nvSpPr>
        <xdr:cNvPr id="81" name="Left Arrow 80">
          <a:hlinkClick xmlns:r="http://schemas.openxmlformats.org/officeDocument/2006/relationships" r:id="rId3"/>
        </xdr:cNvPr>
        <xdr:cNvSpPr/>
      </xdr:nvSpPr>
      <xdr:spPr>
        <a:xfrm>
          <a:off x="10616142" y="1011765"/>
          <a:ext cx="575733" cy="207435"/>
        </a:xfrm>
        <a:prstGeom prst="leftArrow">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fLocksWithSheet="0"/>
  </xdr:twoCellAnchor>
  <xdr:twoCellAnchor>
    <xdr:from>
      <xdr:col>35</xdr:col>
      <xdr:colOff>92076</xdr:colOff>
      <xdr:row>6</xdr:row>
      <xdr:rowOff>76200</xdr:rowOff>
    </xdr:from>
    <xdr:to>
      <xdr:col>36</xdr:col>
      <xdr:colOff>447676</xdr:colOff>
      <xdr:row>9</xdr:row>
      <xdr:rowOff>57150</xdr:rowOff>
    </xdr:to>
    <xdr:sp macro="" textlink="">
      <xdr:nvSpPr>
        <xdr:cNvPr id="82" name="Rounded Rectangle 81">
          <a:hlinkClick xmlns:r="http://schemas.openxmlformats.org/officeDocument/2006/relationships" r:id="rId4" tooltip="Click here to input your student details"/>
        </xdr:cNvPr>
        <xdr:cNvSpPr/>
      </xdr:nvSpPr>
      <xdr:spPr>
        <a:xfrm>
          <a:off x="11693526" y="914400"/>
          <a:ext cx="869950" cy="428625"/>
        </a:xfrm>
        <a:prstGeom prst="roundRect">
          <a:avLst/>
        </a:prstGeom>
        <a:solidFill>
          <a:srgbClr val="FF0000"/>
        </a:solidFill>
        <a:ln w="25400" cap="flat" cmpd="sng" algn="ctr">
          <a:noFill/>
          <a:prstDash val="solid"/>
        </a:ln>
        <a:effectLst/>
        <a:scene3d>
          <a:camera prst="orthographicFront"/>
          <a:lightRig rig="threePt" dir="t"/>
        </a:scene3d>
        <a:sp3d extrusionH="19050">
          <a:bevelT/>
          <a:bevelB w="0" h="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a:ea typeface="+mn-ea"/>
              <a:cs typeface="+mn-cs"/>
            </a:rPr>
            <a:t>Next</a:t>
          </a: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fLocksWithSheet="0"/>
  </xdr:twoCellAnchor>
  <xdr:twoCellAnchor>
    <xdr:from>
      <xdr:col>33</xdr:col>
      <xdr:colOff>0</xdr:colOff>
      <xdr:row>2</xdr:row>
      <xdr:rowOff>38100</xdr:rowOff>
    </xdr:from>
    <xdr:to>
      <xdr:col>36</xdr:col>
      <xdr:colOff>438150</xdr:colOff>
      <xdr:row>5</xdr:row>
      <xdr:rowOff>114300</xdr:rowOff>
    </xdr:to>
    <xdr:sp macro="" textlink="">
      <xdr:nvSpPr>
        <xdr:cNvPr id="89" name="Rounded Rectangle 88"/>
        <xdr:cNvSpPr/>
      </xdr:nvSpPr>
      <xdr:spPr>
        <a:xfrm>
          <a:off x="10515600" y="304800"/>
          <a:ext cx="1981200" cy="504825"/>
        </a:xfrm>
        <a:prstGeom prst="roundRect">
          <a:avLst/>
        </a:prstGeom>
        <a:solidFill>
          <a:srgbClr val="FFFF9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chemeClr val="tx1"/>
              </a:solidFill>
            </a:rPr>
            <a:t>Remember</a:t>
          </a:r>
          <a:r>
            <a:rPr lang="en-GB" sz="1100" baseline="0">
              <a:solidFill>
                <a:schemeClr val="tx1"/>
              </a:solidFill>
            </a:rPr>
            <a:t> - </a:t>
          </a:r>
          <a:r>
            <a:rPr lang="en-GB" sz="1100">
              <a:solidFill>
                <a:schemeClr val="tx1"/>
              </a:solidFill>
            </a:rPr>
            <a:t>Save your entry.</a:t>
          </a:r>
          <a:r>
            <a:rPr lang="en-GB" sz="1100" baseline="0">
              <a:solidFill>
                <a:schemeClr val="tx1"/>
              </a:solidFill>
            </a:rPr>
            <a:t>  </a:t>
          </a:r>
        </a:p>
        <a:p>
          <a:pPr algn="l"/>
          <a:r>
            <a:rPr lang="en-GB" sz="1100" baseline="0">
              <a:solidFill>
                <a:schemeClr val="tx1"/>
              </a:solidFill>
            </a:rPr>
            <a:t>File&gt;Save as&gt;'filename'</a:t>
          </a:r>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152400</xdr:colOff>
      <xdr:row>0</xdr:row>
      <xdr:rowOff>38100</xdr:rowOff>
    </xdr:from>
    <xdr:to>
      <xdr:col>12</xdr:col>
      <xdr:colOff>85726</xdr:colOff>
      <xdr:row>1</xdr:row>
      <xdr:rowOff>219075</xdr:rowOff>
    </xdr:to>
    <xdr:sp macro="" textlink="">
      <xdr:nvSpPr>
        <xdr:cNvPr id="13" name="Rounded Rectangle 12"/>
        <xdr:cNvSpPr/>
      </xdr:nvSpPr>
      <xdr:spPr>
        <a:xfrm>
          <a:off x="5638800" y="38100"/>
          <a:ext cx="1762126" cy="714375"/>
        </a:xfrm>
        <a:prstGeom prst="roundRect">
          <a:avLst/>
        </a:prstGeom>
        <a:solidFill>
          <a:srgbClr val="FFFF9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chemeClr val="tx1"/>
              </a:solidFill>
            </a:rPr>
            <a:t>Remember:</a:t>
          </a:r>
        </a:p>
        <a:p>
          <a:pPr algn="l"/>
          <a:r>
            <a:rPr lang="en-GB" sz="1100">
              <a:solidFill>
                <a:schemeClr val="tx1"/>
              </a:solidFill>
            </a:rPr>
            <a:t>Save your entry.</a:t>
          </a:r>
          <a:r>
            <a:rPr lang="en-GB" sz="1100" baseline="0">
              <a:solidFill>
                <a:schemeClr val="tx1"/>
              </a:solidFill>
            </a:rPr>
            <a:t>  </a:t>
          </a:r>
        </a:p>
        <a:p>
          <a:pPr algn="l"/>
          <a:r>
            <a:rPr lang="en-GB" sz="1100" baseline="0">
              <a:solidFill>
                <a:schemeClr val="tx1"/>
              </a:solidFill>
            </a:rPr>
            <a:t>File&gt;Save as&gt;'filename'</a:t>
          </a:r>
          <a:endParaRPr lang="en-GB" sz="1100"/>
        </a:p>
      </xdr:txBody>
    </xdr:sp>
    <xdr:clientData/>
  </xdr:twoCellAnchor>
  <xdr:twoCellAnchor>
    <xdr:from>
      <xdr:col>2</xdr:col>
      <xdr:colOff>38100</xdr:colOff>
      <xdr:row>5</xdr:row>
      <xdr:rowOff>161925</xdr:rowOff>
    </xdr:from>
    <xdr:to>
      <xdr:col>4</xdr:col>
      <xdr:colOff>514350</xdr:colOff>
      <xdr:row>9</xdr:row>
      <xdr:rowOff>104775</xdr:rowOff>
    </xdr:to>
    <xdr:sp macro="" textlink="">
      <xdr:nvSpPr>
        <xdr:cNvPr id="14" name="Rounded Rectangle 13">
          <a:hlinkClick xmlns:r="http://schemas.openxmlformats.org/officeDocument/2006/relationships" r:id="rId1"/>
        </xdr:cNvPr>
        <xdr:cNvSpPr/>
      </xdr:nvSpPr>
      <xdr:spPr>
        <a:xfrm>
          <a:off x="1257300" y="1762125"/>
          <a:ext cx="1695450" cy="704850"/>
        </a:xfrm>
        <a:prstGeom prst="roundRect">
          <a:avLst/>
        </a:prstGeom>
        <a:ln>
          <a:noFill/>
        </a:ln>
        <a:scene3d>
          <a:camera prst="orthographicFront"/>
          <a:lightRig rig="threePt" dir="t"/>
        </a:scene3d>
        <a:sp3d>
          <a:bevelT/>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View AEC1 entry</a:t>
          </a:r>
          <a:r>
            <a:rPr lang="en-GB" sz="1100" baseline="0"/>
            <a:t> form (breakdown of fees)</a:t>
          </a:r>
          <a:endParaRPr lang="en-GB" sz="1100"/>
        </a:p>
      </xdr:txBody>
    </xdr:sp>
    <xdr:clientData/>
  </xdr:twoCellAnchor>
  <xdr:twoCellAnchor>
    <xdr:from>
      <xdr:col>6</xdr:col>
      <xdr:colOff>114300</xdr:colOff>
      <xdr:row>5</xdr:row>
      <xdr:rowOff>85724</xdr:rowOff>
    </xdr:from>
    <xdr:to>
      <xdr:col>8</xdr:col>
      <xdr:colOff>571499</xdr:colOff>
      <xdr:row>9</xdr:row>
      <xdr:rowOff>95249</xdr:rowOff>
    </xdr:to>
    <xdr:sp macro="" textlink="">
      <xdr:nvSpPr>
        <xdr:cNvPr id="16" name="Rounded Rectangle 15">
          <a:hlinkClick xmlns:r="http://schemas.openxmlformats.org/officeDocument/2006/relationships" r:id="rId2"/>
        </xdr:cNvPr>
        <xdr:cNvSpPr/>
      </xdr:nvSpPr>
      <xdr:spPr>
        <a:xfrm>
          <a:off x="3771900" y="2057399"/>
          <a:ext cx="1676399" cy="771525"/>
        </a:xfrm>
        <a:prstGeom prst="roundRect">
          <a:avLst/>
        </a:prstGeom>
        <a:ln>
          <a:noFill/>
        </a:ln>
        <a:scene3d>
          <a:camera prst="orthographicFront"/>
          <a:lightRig rig="threePt" dir="t"/>
        </a:scene3d>
        <a:sp3d>
          <a:bevelT/>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t>Step 1</a:t>
          </a:r>
        </a:p>
        <a:p>
          <a:pPr algn="ctr"/>
          <a:r>
            <a:rPr lang="en-GB" sz="1100"/>
            <a:t>You</a:t>
          </a:r>
          <a:r>
            <a:rPr lang="en-GB" sz="1100" baseline="0"/>
            <a:t> &amp; your school</a:t>
          </a:r>
          <a:endParaRPr lang="en-GB" sz="1100"/>
        </a:p>
      </xdr:txBody>
    </xdr:sp>
    <xdr:clientData/>
  </xdr:twoCellAnchor>
  <xdr:twoCellAnchor>
    <xdr:from>
      <xdr:col>6</xdr:col>
      <xdr:colOff>85725</xdr:colOff>
      <xdr:row>9</xdr:row>
      <xdr:rowOff>142874</xdr:rowOff>
    </xdr:from>
    <xdr:to>
      <xdr:col>8</xdr:col>
      <xdr:colOff>561975</xdr:colOff>
      <xdr:row>13</xdr:row>
      <xdr:rowOff>133349</xdr:rowOff>
    </xdr:to>
    <xdr:sp macro="" textlink="">
      <xdr:nvSpPr>
        <xdr:cNvPr id="18" name="Rounded Rectangle 17">
          <a:hlinkClick xmlns:r="http://schemas.openxmlformats.org/officeDocument/2006/relationships" r:id="rId3"/>
        </xdr:cNvPr>
        <xdr:cNvSpPr/>
      </xdr:nvSpPr>
      <xdr:spPr>
        <a:xfrm>
          <a:off x="3743325" y="2876549"/>
          <a:ext cx="1695450" cy="752475"/>
        </a:xfrm>
        <a:prstGeom prst="roundRect">
          <a:avLst/>
        </a:prstGeom>
        <a:ln>
          <a:noFill/>
        </a:ln>
        <a:scene3d>
          <a:camera prst="orthographicFront"/>
          <a:lightRig rig="threePt" dir="t"/>
        </a:scene3d>
        <a:sp3d>
          <a:bevelT/>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t>Step 2 </a:t>
          </a:r>
        </a:p>
        <a:p>
          <a:pPr algn="ctr"/>
          <a:r>
            <a:rPr lang="en-GB" sz="1200" b="0"/>
            <a:t>National</a:t>
          </a:r>
          <a:r>
            <a:rPr lang="en-GB" sz="1200" b="0" baseline="0"/>
            <a:t> Information</a:t>
          </a:r>
          <a:endParaRPr lang="en-GB" sz="1200" b="0"/>
        </a:p>
      </xdr:txBody>
    </xdr:sp>
    <xdr:clientData/>
  </xdr:twoCellAnchor>
  <xdr:twoCellAnchor editAs="oneCell">
    <xdr:from>
      <xdr:col>0</xdr:col>
      <xdr:colOff>609599</xdr:colOff>
      <xdr:row>0</xdr:row>
      <xdr:rowOff>0</xdr:rowOff>
    </xdr:from>
    <xdr:to>
      <xdr:col>0</xdr:col>
      <xdr:colOff>609599</xdr:colOff>
      <xdr:row>1</xdr:row>
      <xdr:rowOff>571500</xdr:rowOff>
    </xdr:to>
    <xdr:pic>
      <xdr:nvPicPr>
        <xdr:cNvPr id="21" name="Pictur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599" y="0"/>
          <a:ext cx="162650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85724</xdr:colOff>
      <xdr:row>0</xdr:row>
      <xdr:rowOff>66675</xdr:rowOff>
    </xdr:from>
    <xdr:to>
      <xdr:col>7</xdr:col>
      <xdr:colOff>85724</xdr:colOff>
      <xdr:row>0</xdr:row>
      <xdr:rowOff>523735</xdr:rowOff>
    </xdr:to>
    <xdr:pic>
      <xdr:nvPicPr>
        <xdr:cNvPr id="23" name="Picture 22"/>
        <xdr:cNvPicPr>
          <a:picLocks noChangeAspect="1"/>
        </xdr:cNvPicPr>
      </xdr:nvPicPr>
      <xdr:blipFill>
        <a:blip xmlns:r="http://schemas.openxmlformats.org/officeDocument/2006/relationships" r:embed="rId5"/>
        <a:stretch>
          <a:fillRect/>
        </a:stretch>
      </xdr:blipFill>
      <xdr:spPr>
        <a:xfrm>
          <a:off x="4352924" y="66675"/>
          <a:ext cx="1009651" cy="676135"/>
        </a:xfrm>
        <a:prstGeom prst="rect">
          <a:avLst/>
        </a:prstGeom>
      </xdr:spPr>
    </xdr:pic>
    <xdr:clientData/>
  </xdr:twoCellAnchor>
  <xdr:twoCellAnchor editAs="oneCell">
    <xdr:from>
      <xdr:col>0</xdr:col>
      <xdr:colOff>142875</xdr:colOff>
      <xdr:row>0</xdr:row>
      <xdr:rowOff>114300</xdr:rowOff>
    </xdr:from>
    <xdr:to>
      <xdr:col>2</xdr:col>
      <xdr:colOff>550180</xdr:colOff>
      <xdr:row>1</xdr:row>
      <xdr:rowOff>228600</xdr:rowOff>
    </xdr:to>
    <xdr:pic>
      <xdr:nvPicPr>
        <xdr:cNvPr id="25" name="Pictur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2875" y="114300"/>
          <a:ext cx="162650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66675</xdr:colOff>
      <xdr:row>13</xdr:row>
      <xdr:rowOff>171451</xdr:rowOff>
    </xdr:from>
    <xdr:to>
      <xdr:col>8</xdr:col>
      <xdr:colOff>590550</xdr:colOff>
      <xdr:row>17</xdr:row>
      <xdr:rowOff>161925</xdr:rowOff>
    </xdr:to>
    <xdr:sp macro="" textlink="">
      <xdr:nvSpPr>
        <xdr:cNvPr id="26" name="Rounded Rectangle 25">
          <a:hlinkClick xmlns:r="http://schemas.openxmlformats.org/officeDocument/2006/relationships" r:id="rId6"/>
        </xdr:cNvPr>
        <xdr:cNvSpPr/>
      </xdr:nvSpPr>
      <xdr:spPr>
        <a:xfrm>
          <a:off x="3724275" y="3819526"/>
          <a:ext cx="1743075" cy="752474"/>
        </a:xfrm>
        <a:prstGeom prst="roundRect">
          <a:avLst/>
        </a:prstGeom>
        <a:ln>
          <a:noFill/>
        </a:ln>
        <a:scene3d>
          <a:camera prst="orthographicFront"/>
          <a:lightRig rig="threePt" dir="t"/>
        </a:scene3d>
        <a:sp3d>
          <a:bevelT/>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chemeClr val="lt1"/>
              </a:solidFill>
              <a:effectLst/>
              <a:latin typeface="+mn-lt"/>
              <a:ea typeface="+mn-ea"/>
              <a:cs typeface="+mn-cs"/>
            </a:rPr>
            <a:t>Step 3</a:t>
          </a:r>
          <a:endParaRPr lang="en-GB" sz="1800">
            <a:effectLst/>
          </a:endParaRPr>
        </a:p>
        <a:p>
          <a:pPr algn="ctr"/>
          <a:r>
            <a:rPr lang="en-GB" sz="1100">
              <a:solidFill>
                <a:schemeClr val="lt1"/>
              </a:solidFill>
              <a:effectLst/>
              <a:latin typeface="+mn-lt"/>
              <a:ea typeface="+mn-ea"/>
              <a:cs typeface="+mn-cs"/>
            </a:rPr>
            <a:t>Your teacher information &amp; finance</a:t>
          </a:r>
          <a:endParaRPr lang="en-GB">
            <a:effectLst/>
          </a:endParaRPr>
        </a:p>
      </xdr:txBody>
    </xdr:sp>
    <xdr:clientData/>
  </xdr:twoCellAnchor>
  <xdr:twoCellAnchor>
    <xdr:from>
      <xdr:col>9</xdr:col>
      <xdr:colOff>66675</xdr:colOff>
      <xdr:row>9</xdr:row>
      <xdr:rowOff>171450</xdr:rowOff>
    </xdr:from>
    <xdr:to>
      <xdr:col>11</xdr:col>
      <xdr:colOff>542925</xdr:colOff>
      <xdr:row>13</xdr:row>
      <xdr:rowOff>133350</xdr:rowOff>
    </xdr:to>
    <xdr:sp macro="" textlink="">
      <xdr:nvSpPr>
        <xdr:cNvPr id="27" name="Rounded Rectangle 26">
          <a:hlinkClick xmlns:r="http://schemas.openxmlformats.org/officeDocument/2006/relationships" r:id="rId7"/>
        </xdr:cNvPr>
        <xdr:cNvSpPr/>
      </xdr:nvSpPr>
      <xdr:spPr>
        <a:xfrm>
          <a:off x="5553075" y="2905125"/>
          <a:ext cx="1695450" cy="723900"/>
        </a:xfrm>
        <a:prstGeom prst="roundRect">
          <a:avLst/>
        </a:prstGeom>
        <a:ln>
          <a:noFill/>
        </a:ln>
        <a:scene3d>
          <a:camera prst="orthographicFront"/>
          <a:lightRig rig="threePt" dir="t"/>
        </a:scene3d>
        <a:sp3d>
          <a:bevelT/>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prstClr val="white"/>
              </a:solidFill>
              <a:effectLst/>
              <a:uLnTx/>
              <a:uFillTx/>
              <a:latin typeface="+mn-lt"/>
              <a:ea typeface="+mn-ea"/>
              <a:cs typeface="+mn-cs"/>
            </a:rPr>
            <a:t>Step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white"/>
              </a:solidFill>
              <a:effectLst/>
              <a:uLnTx/>
              <a:uFillTx/>
              <a:latin typeface="+mn-lt"/>
              <a:ea typeface="+mn-ea"/>
              <a:cs typeface="+mn-cs"/>
            </a:rPr>
            <a:t>AEC2 Candidate list</a:t>
          </a:r>
        </a:p>
        <a:p>
          <a:pPr algn="ctr"/>
          <a:endParaRPr lang="en-GB" sz="1100"/>
        </a:p>
      </xdr:txBody>
    </xdr:sp>
    <xdr:clientData/>
  </xdr:twoCellAnchor>
  <xdr:twoCellAnchor>
    <xdr:from>
      <xdr:col>9</xdr:col>
      <xdr:colOff>76200</xdr:colOff>
      <xdr:row>5</xdr:row>
      <xdr:rowOff>104775</xdr:rowOff>
    </xdr:from>
    <xdr:to>
      <xdr:col>11</xdr:col>
      <xdr:colOff>552450</xdr:colOff>
      <xdr:row>9</xdr:row>
      <xdr:rowOff>104775</xdr:rowOff>
    </xdr:to>
    <xdr:sp macro="" textlink="">
      <xdr:nvSpPr>
        <xdr:cNvPr id="11" name="Rounded Rectangle 10">
          <a:hlinkClick xmlns:r="http://schemas.openxmlformats.org/officeDocument/2006/relationships" r:id="rId8"/>
        </xdr:cNvPr>
        <xdr:cNvSpPr/>
      </xdr:nvSpPr>
      <xdr:spPr>
        <a:xfrm>
          <a:off x="5562600" y="2228850"/>
          <a:ext cx="1695450" cy="762000"/>
        </a:xfrm>
        <a:prstGeom prst="roundRect">
          <a:avLst/>
        </a:prstGeom>
        <a:ln>
          <a:noFill/>
        </a:ln>
        <a:scene3d>
          <a:camera prst="orthographicFront"/>
          <a:lightRig rig="threePt" dir="t"/>
        </a:scene3d>
        <a:sp3d>
          <a:bevelT/>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chemeClr val="lt1"/>
              </a:solidFill>
              <a:effectLst/>
              <a:latin typeface="+mn-lt"/>
              <a:ea typeface="+mn-ea"/>
              <a:cs typeface="+mn-cs"/>
            </a:rPr>
            <a:t>Step 4</a:t>
          </a:r>
          <a:endParaRPr lang="en-GB" sz="1800">
            <a:effectLst/>
          </a:endParaRPr>
        </a:p>
        <a:p>
          <a:pPr algn="ctr"/>
          <a:r>
            <a:rPr lang="en-GB" sz="1100">
              <a:solidFill>
                <a:schemeClr val="lt1"/>
              </a:solidFill>
              <a:effectLst/>
              <a:latin typeface="+mn-lt"/>
              <a:ea typeface="+mn-ea"/>
              <a:cs typeface="+mn-cs"/>
            </a:rPr>
            <a:t>Declaration </a:t>
          </a:r>
          <a:endParaRPr lang="en-GB" sz="1400">
            <a:effectLst/>
          </a:endParaRPr>
        </a:p>
      </xdr:txBody>
    </xdr:sp>
    <xdr:clientData/>
  </xdr:twoCellAnchor>
  <xdr:twoCellAnchor>
    <xdr:from>
      <xdr:col>2</xdr:col>
      <xdr:colOff>28575</xdr:colOff>
      <xdr:row>11</xdr:row>
      <xdr:rowOff>0</xdr:rowOff>
    </xdr:from>
    <xdr:to>
      <xdr:col>4</xdr:col>
      <xdr:colOff>504825</xdr:colOff>
      <xdr:row>13</xdr:row>
      <xdr:rowOff>133350</xdr:rowOff>
    </xdr:to>
    <xdr:sp macro="" textlink="">
      <xdr:nvSpPr>
        <xdr:cNvPr id="15" name="Rounded Rectangle 14">
          <a:hlinkClick xmlns:r="http://schemas.openxmlformats.org/officeDocument/2006/relationships" r:id="rId9"/>
        </xdr:cNvPr>
        <xdr:cNvSpPr/>
      </xdr:nvSpPr>
      <xdr:spPr>
        <a:xfrm>
          <a:off x="1247775" y="3267075"/>
          <a:ext cx="1695450" cy="514350"/>
        </a:xfrm>
        <a:prstGeom prst="roundRect">
          <a:avLst/>
        </a:prstGeom>
        <a:ln>
          <a:noFill/>
        </a:ln>
        <a:scene3d>
          <a:camera prst="orthographicFront"/>
          <a:lightRig rig="threePt" dir="t"/>
        </a:scene3d>
        <a:sp3d>
          <a:bevelT/>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Return</a:t>
          </a:r>
          <a:r>
            <a:rPr lang="en-GB" sz="1100" baseline="0"/>
            <a:t> to first page</a:t>
          </a:r>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0</xdr:colOff>
      <xdr:row>3</xdr:row>
      <xdr:rowOff>57150</xdr:rowOff>
    </xdr:from>
    <xdr:to>
      <xdr:col>8</xdr:col>
      <xdr:colOff>57150</xdr:colOff>
      <xdr:row>7</xdr:row>
      <xdr:rowOff>66675</xdr:rowOff>
    </xdr:to>
    <xdr:pic>
      <xdr:nvPicPr>
        <xdr:cNvPr id="319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485775"/>
          <a:ext cx="1238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54</xdr:col>
      <xdr:colOff>38100</xdr:colOff>
      <xdr:row>0</xdr:row>
      <xdr:rowOff>133350</xdr:rowOff>
    </xdr:from>
    <xdr:to>
      <xdr:col>54</xdr:col>
      <xdr:colOff>1085849</xdr:colOff>
      <xdr:row>7</xdr:row>
      <xdr:rowOff>19050</xdr:rowOff>
    </xdr:to>
    <xdr:sp macro="" textlink="">
      <xdr:nvSpPr>
        <xdr:cNvPr id="3" name="Rounded Rectangle 2">
          <a:hlinkClick xmlns:r="http://schemas.openxmlformats.org/officeDocument/2006/relationships" r:id="rId2" tooltip="Return to the AEC1 Input Form"/>
        </xdr:cNvPr>
        <xdr:cNvSpPr/>
      </xdr:nvSpPr>
      <xdr:spPr>
        <a:xfrm>
          <a:off x="12887325" y="133350"/>
          <a:ext cx="1047749" cy="885825"/>
        </a:xfrm>
        <a:prstGeom prst="roundRect">
          <a:avLst/>
        </a:prstGeom>
        <a:solidFill>
          <a:srgbClr val="FF0000"/>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t>Return to Final Menu</a:t>
          </a:r>
        </a:p>
      </xdr:txBody>
    </xdr:sp>
    <xdr:clientData fLocksWithSheet="0"/>
  </xdr:twoCellAnchor>
  <xdr:twoCellAnchor>
    <xdr:from>
      <xdr:col>54</xdr:col>
      <xdr:colOff>47625</xdr:colOff>
      <xdr:row>8</xdr:row>
      <xdr:rowOff>57150</xdr:rowOff>
    </xdr:from>
    <xdr:to>
      <xdr:col>54</xdr:col>
      <xdr:colOff>1095375</xdr:colOff>
      <xdr:row>15</xdr:row>
      <xdr:rowOff>76200</xdr:rowOff>
    </xdr:to>
    <xdr:sp macro="" textlink="">
      <xdr:nvSpPr>
        <xdr:cNvPr id="4" name="Rounded Rectangle 3">
          <a:hlinkClick xmlns:r="http://schemas.openxmlformats.org/officeDocument/2006/relationships" r:id="rId3" tooltip="Return to the AEC2 Form"/>
        </xdr:cNvPr>
        <xdr:cNvSpPr/>
      </xdr:nvSpPr>
      <xdr:spPr>
        <a:xfrm>
          <a:off x="12896850" y="1200150"/>
          <a:ext cx="1047750" cy="914400"/>
        </a:xfrm>
        <a:prstGeom prst="roundRect">
          <a:avLst/>
        </a:prstGeom>
        <a:solidFill>
          <a:srgbClr val="FF0000"/>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t>Return to 'AEC2 Form'</a:t>
          </a:r>
        </a:p>
      </xdr:txBody>
    </xdr:sp>
    <xdr:clientData fLocksWithSheet="0"/>
  </xdr:twoCellAnchor>
  <mc:AlternateContent xmlns:mc="http://schemas.openxmlformats.org/markup-compatibility/2006">
    <mc:Choice xmlns:a14="http://schemas.microsoft.com/office/drawing/2010/main" Requires="a14">
      <xdr:twoCellAnchor editAs="oneCell">
        <xdr:from>
          <xdr:col>11</xdr:col>
          <xdr:colOff>47625</xdr:colOff>
          <xdr:row>21</xdr:row>
          <xdr:rowOff>152400</xdr:rowOff>
        </xdr:from>
        <xdr:to>
          <xdr:col>20</xdr:col>
          <xdr:colOff>85725</xdr:colOff>
          <xdr:row>23</xdr:row>
          <xdr:rowOff>28575</xdr:rowOff>
        </xdr:to>
        <xdr:sp macro="" textlink="">
          <xdr:nvSpPr>
            <xdr:cNvPr id="3085" name="Drop Down 13" hidden="1">
              <a:extLst>
                <a:ext uri="{63B3BB69-23CF-44E3-9099-C40C66FF867C}">
                  <a14:compatExt spid="_x0000_s30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26</xdr:col>
      <xdr:colOff>0</xdr:colOff>
      <xdr:row>2</xdr:row>
      <xdr:rowOff>0</xdr:rowOff>
    </xdr:from>
    <xdr:to>
      <xdr:col>29</xdr:col>
      <xdr:colOff>428350</xdr:colOff>
      <xdr:row>10</xdr:row>
      <xdr:rowOff>9341</xdr:rowOff>
    </xdr:to>
    <xdr:pic>
      <xdr:nvPicPr>
        <xdr:cNvPr id="2" name="Picture 1"/>
        <xdr:cNvPicPr>
          <a:picLocks noChangeAspect="1"/>
        </xdr:cNvPicPr>
      </xdr:nvPicPr>
      <xdr:blipFill>
        <a:blip xmlns:r="http://schemas.openxmlformats.org/officeDocument/2006/relationships" r:embed="rId1"/>
        <a:stretch>
          <a:fillRect/>
        </a:stretch>
      </xdr:blipFill>
      <xdr:spPr>
        <a:xfrm>
          <a:off x="24622125" y="304800"/>
          <a:ext cx="2200000" cy="1476191"/>
        </a:xfrm>
        <a:prstGeom prst="rect">
          <a:avLst/>
        </a:prstGeom>
      </xdr:spPr>
    </xdr:pic>
    <xdr:clientData/>
  </xdr:twoCellAnchor>
  <xdr:twoCellAnchor editAs="oneCell">
    <xdr:from>
      <xdr:col>26</xdr:col>
      <xdr:colOff>0</xdr:colOff>
      <xdr:row>2</xdr:row>
      <xdr:rowOff>0</xdr:rowOff>
    </xdr:from>
    <xdr:to>
      <xdr:col>29</xdr:col>
      <xdr:colOff>428350</xdr:colOff>
      <xdr:row>13</xdr:row>
      <xdr:rowOff>85541</xdr:rowOff>
    </xdr:to>
    <xdr:pic>
      <xdr:nvPicPr>
        <xdr:cNvPr id="3" name="Picture 2"/>
        <xdr:cNvPicPr>
          <a:picLocks noChangeAspect="1"/>
        </xdr:cNvPicPr>
      </xdr:nvPicPr>
      <xdr:blipFill>
        <a:blip xmlns:r="http://schemas.openxmlformats.org/officeDocument/2006/relationships" r:embed="rId1"/>
        <a:stretch>
          <a:fillRect/>
        </a:stretch>
      </xdr:blipFill>
      <xdr:spPr>
        <a:xfrm>
          <a:off x="24622125" y="304800"/>
          <a:ext cx="2200000" cy="19810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W57"/>
  <sheetViews>
    <sheetView showGridLines="0" showRowColHeaders="0" tabSelected="1" zoomScale="80" zoomScaleNormal="80" workbookViewId="0"/>
  </sheetViews>
  <sheetFormatPr defaultColWidth="0" defaultRowHeight="15" zeroHeight="1" x14ac:dyDescent="0.25"/>
  <cols>
    <col min="1" max="1" width="4.140625" style="247" customWidth="1"/>
    <col min="2" max="2" width="12" bestFit="1" customWidth="1"/>
    <col min="3" max="6" width="9.140625" customWidth="1"/>
    <col min="7" max="7" width="10.140625" customWidth="1"/>
    <col min="8" max="8" width="11.42578125" customWidth="1"/>
    <col min="9" max="10" width="11.42578125" style="175" customWidth="1"/>
    <col min="11" max="11" width="26.140625" customWidth="1"/>
    <col min="12" max="12" width="6.42578125" customWidth="1"/>
    <col min="13" max="13" width="94.5703125" hidden="1" customWidth="1"/>
    <col min="14" max="14" width="9.140625" hidden="1" customWidth="1"/>
    <col min="15" max="16" width="75.140625" hidden="1" customWidth="1"/>
    <col min="17" max="17" width="0" hidden="1" customWidth="1"/>
    <col min="20" max="20" width="94.5703125" hidden="1"/>
    <col min="21" max="21" width="9.140625" hidden="1"/>
    <col min="22" max="23" width="75.140625" hidden="1"/>
  </cols>
  <sheetData>
    <row r="1" spans="1:13" s="247" customFormat="1" x14ac:dyDescent="0.25"/>
    <row r="2" spans="1:13" s="178" customFormat="1" ht="48" customHeight="1" x14ac:dyDescent="0.5">
      <c r="A2" s="247"/>
      <c r="D2" s="510" t="s">
        <v>473</v>
      </c>
      <c r="E2" s="510"/>
      <c r="F2" s="510"/>
      <c r="G2" s="510"/>
      <c r="H2" s="510"/>
      <c r="I2" s="510"/>
      <c r="J2" s="510"/>
      <c r="K2" s="511"/>
    </row>
    <row r="3" spans="1:13" s="180" customFormat="1" ht="52.5" customHeight="1" x14ac:dyDescent="0.5">
      <c r="B3" s="179"/>
      <c r="M3" s="181"/>
    </row>
    <row r="4" spans="1:13" ht="12" hidden="1" customHeight="1" thickBot="1" x14ac:dyDescent="0.3">
      <c r="B4" s="1"/>
      <c r="M4" s="2"/>
    </row>
    <row r="5" spans="1:13" ht="21" customHeight="1" x14ac:dyDescent="0.25">
      <c r="B5" s="513" t="s">
        <v>442</v>
      </c>
      <c r="C5" s="514"/>
      <c r="D5" s="514"/>
      <c r="E5" s="514"/>
      <c r="F5" s="514"/>
      <c r="G5" s="514"/>
      <c r="H5" s="514"/>
      <c r="I5" s="514"/>
      <c r="J5" s="514"/>
      <c r="K5" s="514"/>
      <c r="M5" s="2"/>
    </row>
    <row r="6" spans="1:13" ht="20.25" customHeight="1" x14ac:dyDescent="0.3">
      <c r="B6" s="293" t="s">
        <v>443</v>
      </c>
      <c r="C6" s="294"/>
      <c r="D6" s="295"/>
      <c r="E6" s="296"/>
      <c r="F6" s="296"/>
      <c r="G6" s="295"/>
      <c r="H6" s="295"/>
      <c r="I6" s="295"/>
      <c r="J6" s="295"/>
      <c r="K6" s="295"/>
      <c r="M6" s="4"/>
    </row>
    <row r="7" spans="1:13" ht="18.75" customHeight="1" x14ac:dyDescent="0.25">
      <c r="B7" s="297" t="s">
        <v>444</v>
      </c>
      <c r="C7" s="295"/>
      <c r="D7" s="295"/>
      <c r="E7" s="296"/>
      <c r="F7" s="296"/>
      <c r="G7" s="295"/>
      <c r="H7" s="295"/>
      <c r="I7" s="295"/>
      <c r="J7" s="295"/>
      <c r="K7" s="295"/>
      <c r="M7" s="5"/>
    </row>
    <row r="8" spans="1:13" ht="16.5" customHeight="1" x14ac:dyDescent="0.25">
      <c r="B8" s="292"/>
      <c r="C8" s="290"/>
      <c r="D8" s="291"/>
      <c r="E8" s="289"/>
      <c r="F8" s="289"/>
      <c r="G8" s="257"/>
      <c r="H8" s="257"/>
      <c r="I8" s="257"/>
      <c r="J8" s="257"/>
      <c r="K8" s="257"/>
      <c r="M8" s="5"/>
    </row>
    <row r="9" spans="1:13" ht="16.5" customHeight="1" x14ac:dyDescent="0.25">
      <c r="B9" s="292"/>
      <c r="C9" s="290"/>
      <c r="D9" s="291"/>
      <c r="E9" s="257"/>
      <c r="F9" s="257"/>
      <c r="G9" s="257"/>
      <c r="H9" s="257"/>
      <c r="I9" s="257"/>
      <c r="J9" s="257"/>
      <c r="K9" s="257"/>
      <c r="M9" s="4"/>
    </row>
    <row r="10" spans="1:13" ht="70.5" customHeight="1" thickBot="1" x14ac:dyDescent="0.3">
      <c r="B10" s="292"/>
      <c r="C10" s="290"/>
      <c r="D10" s="291"/>
      <c r="E10" s="257"/>
      <c r="F10" s="257"/>
      <c r="G10" s="257"/>
      <c r="H10" s="257"/>
      <c r="I10" s="257"/>
      <c r="J10" s="257"/>
      <c r="K10" s="257"/>
      <c r="M10" s="4"/>
    </row>
    <row r="11" spans="1:13" ht="15.75" hidden="1" thickBot="1" x14ac:dyDescent="0.3">
      <c r="B11" s="512"/>
      <c r="C11" s="512"/>
      <c r="D11" s="512"/>
      <c r="E11" s="512"/>
      <c r="F11" s="512"/>
      <c r="G11" s="512"/>
      <c r="H11" s="512"/>
      <c r="I11" s="512"/>
      <c r="J11" s="512"/>
      <c r="K11" s="512"/>
    </row>
    <row r="12" spans="1:13" ht="15.75" x14ac:dyDescent="0.25">
      <c r="B12" s="508" t="s">
        <v>0</v>
      </c>
      <c r="C12" s="508"/>
      <c r="D12" s="508"/>
      <c r="E12" s="508"/>
      <c r="F12" s="508"/>
      <c r="G12" s="508"/>
      <c r="H12" s="508"/>
      <c r="I12" s="508"/>
      <c r="J12" s="508"/>
      <c r="K12" s="508"/>
    </row>
    <row r="13" spans="1:13" ht="189.75" customHeight="1" thickBot="1" x14ac:dyDescent="0.3">
      <c r="B13" s="509" t="s">
        <v>1</v>
      </c>
      <c r="C13" s="509"/>
      <c r="D13" s="509"/>
      <c r="E13" s="509"/>
      <c r="F13" s="509"/>
      <c r="G13" s="509"/>
      <c r="H13" s="509"/>
      <c r="I13" s="509"/>
      <c r="J13" s="509"/>
      <c r="K13" s="509"/>
    </row>
    <row r="14" spans="1:13" s="305" customFormat="1" ht="33.75" customHeight="1" x14ac:dyDescent="0.25">
      <c r="B14" s="306"/>
      <c r="C14" s="306"/>
      <c r="D14" s="306"/>
      <c r="E14" s="306"/>
      <c r="F14" s="306"/>
      <c r="G14" s="306"/>
      <c r="H14" s="306"/>
      <c r="I14" s="306"/>
      <c r="J14" s="306"/>
      <c r="K14" s="306"/>
    </row>
    <row r="15" spans="1:13" x14ac:dyDescent="0.25"/>
    <row r="16" spans="1:13"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sheetData>
  <sheetProtection password="B49E" sheet="1" objects="1" scenarios="1"/>
  <mergeCells count="5">
    <mergeCell ref="B12:K12"/>
    <mergeCell ref="B13:K13"/>
    <mergeCell ref="D2:K2"/>
    <mergeCell ref="B11:K11"/>
    <mergeCell ref="B5:K5"/>
  </mergeCells>
  <pageMargins left="0.70000000000000007" right="0.70000000000000007" top="0.75" bottom="0.75" header="0.30000000000000004" footer="0.30000000000000004"/>
  <pageSetup paperSize="9" scale="51" fitToWidth="0" fitToHeight="0" orientation="landscape" horizontalDpi="4294967293" vertic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D319"/>
  <sheetViews>
    <sheetView workbookViewId="0">
      <selection activeCell="N311" sqref="N311"/>
    </sheetView>
  </sheetViews>
  <sheetFormatPr defaultRowHeight="15" x14ac:dyDescent="0.25"/>
  <cols>
    <col min="1" max="1" width="15" customWidth="1"/>
    <col min="2" max="2" width="10.7109375" customWidth="1"/>
    <col min="3" max="14" width="9.140625" customWidth="1"/>
    <col min="15" max="17" width="8.85546875" customWidth="1"/>
    <col min="18" max="18" width="9.140625" customWidth="1"/>
    <col min="19" max="19" width="8.42578125" bestFit="1" customWidth="1"/>
    <col min="20" max="20" width="8.42578125" customWidth="1"/>
    <col min="21" max="21" width="6.28515625" customWidth="1"/>
    <col min="22" max="22" width="4.7109375" customWidth="1"/>
    <col min="23" max="23" width="4" customWidth="1"/>
    <col min="24" max="24" width="9.140625" style="102" customWidth="1"/>
    <col min="25" max="25" width="9.140625" customWidth="1"/>
  </cols>
  <sheetData>
    <row r="1" spans="2:30" x14ac:dyDescent="0.25">
      <c r="O1" s="100" t="s">
        <v>357</v>
      </c>
      <c r="P1" s="100" t="s">
        <v>156</v>
      </c>
      <c r="Q1" s="101" t="s">
        <v>358</v>
      </c>
      <c r="S1" t="s">
        <v>359</v>
      </c>
    </row>
    <row r="2" spans="2:30" ht="15.75" thickBot="1" x14ac:dyDescent="0.3">
      <c r="B2" t="s">
        <v>360</v>
      </c>
      <c r="D2" t="s">
        <v>77</v>
      </c>
      <c r="E2" t="s">
        <v>361</v>
      </c>
      <c r="F2" t="s">
        <v>362</v>
      </c>
      <c r="G2" t="s">
        <v>84</v>
      </c>
      <c r="H2" t="s">
        <v>363</v>
      </c>
      <c r="L2" t="s">
        <v>364</v>
      </c>
      <c r="M2" t="s">
        <v>365</v>
      </c>
      <c r="O2" s="103" t="s">
        <v>366</v>
      </c>
      <c r="P2">
        <v>1</v>
      </c>
      <c r="Q2" s="104">
        <v>2003</v>
      </c>
      <c r="S2" t="s">
        <v>367</v>
      </c>
      <c r="U2" t="s">
        <v>368</v>
      </c>
      <c r="Y2" t="s">
        <v>406</v>
      </c>
    </row>
    <row r="3" spans="2:30" x14ac:dyDescent="0.25">
      <c r="B3" t="s">
        <v>90</v>
      </c>
      <c r="C3" t="s">
        <v>15</v>
      </c>
      <c r="D3" s="105">
        <v>1</v>
      </c>
      <c r="E3" t="s">
        <v>369</v>
      </c>
      <c r="G3" s="106" t="s">
        <v>370</v>
      </c>
      <c r="H3" s="105">
        <v>1</v>
      </c>
      <c r="J3" t="s">
        <v>60</v>
      </c>
      <c r="L3" t="s">
        <v>85</v>
      </c>
      <c r="O3" s="103" t="s">
        <v>371</v>
      </c>
      <c r="P3">
        <v>2</v>
      </c>
      <c r="Q3" s="104">
        <v>2002</v>
      </c>
      <c r="R3" s="107" t="s">
        <v>372</v>
      </c>
      <c r="S3" s="108">
        <f>'2 - FORM AEC2 (2016)'!D13</f>
        <v>0</v>
      </c>
      <c r="T3" s="108" t="e">
        <f>VLOOKUP($S3,$U$3:$V$29,2,FALSE)</f>
        <v>#N/A</v>
      </c>
      <c r="U3" s="107" t="s">
        <v>13</v>
      </c>
      <c r="V3" s="109">
        <v>5</v>
      </c>
      <c r="W3" s="107"/>
      <c r="X3" s="110" t="str">
        <f>IF(NOT('2 - FORM AEC2 (2016)'!M13&gt;1),"",IF(NOT(AEC2DATA!T3&lt;'2 - FORM AEC2 (2016)'!#REF!),"O","P"))</f>
        <v/>
      </c>
      <c r="Y3" s="38" t="str">
        <f>IF(OR(ISTEXT('2 - FORM AEC2 (2016)'!J13)),1,"")</f>
        <v/>
      </c>
      <c r="Z3" s="845" t="str">
        <f>"There are "&amp;COUNTBLANK(E5:E8)&amp;" section(s) you have not completed"</f>
        <v>There are 2 section(s) you have not completed</v>
      </c>
      <c r="AA3" s="845"/>
      <c r="AB3" s="845"/>
      <c r="AC3" s="845"/>
      <c r="AD3" s="845"/>
    </row>
    <row r="4" spans="2:30" x14ac:dyDescent="0.25">
      <c r="B4" t="s">
        <v>373</v>
      </c>
      <c r="C4" t="s">
        <v>20</v>
      </c>
      <c r="D4" s="105">
        <v>2</v>
      </c>
      <c r="E4" t="s">
        <v>374</v>
      </c>
      <c r="F4" t="s">
        <v>88</v>
      </c>
      <c r="G4" s="106" t="s">
        <v>375</v>
      </c>
      <c r="H4" s="105">
        <v>2</v>
      </c>
      <c r="J4" t="s">
        <v>65</v>
      </c>
      <c r="L4" t="s">
        <v>88</v>
      </c>
      <c r="M4" t="s">
        <v>37</v>
      </c>
      <c r="O4" s="103" t="s">
        <v>376</v>
      </c>
      <c r="P4">
        <v>3</v>
      </c>
      <c r="Q4" s="104">
        <v>2001</v>
      </c>
      <c r="R4" s="107"/>
      <c r="S4" s="108">
        <f>'2 - FORM AEC2 (2016)'!D14</f>
        <v>0</v>
      </c>
      <c r="T4" s="108" t="e">
        <f t="shared" ref="T4:T67" si="0">VLOOKUP($S4,$U$3:$V$29,2,FALSE)</f>
        <v>#N/A</v>
      </c>
      <c r="U4" s="107" t="s">
        <v>12</v>
      </c>
      <c r="V4" s="111">
        <v>6</v>
      </c>
      <c r="W4" s="112"/>
      <c r="X4" s="110" t="str">
        <f>IF(NOT('2 - FORM AEC2 (2016)'!M14&gt;1),"",IF(NOT(AEC2DATA!T4&lt;'2 - FORM AEC2 (2016)'!#REF!),"O","P"))</f>
        <v/>
      </c>
    </row>
    <row r="5" spans="2:30" x14ac:dyDescent="0.25">
      <c r="B5" t="s">
        <v>377</v>
      </c>
      <c r="C5" t="s">
        <v>13</v>
      </c>
      <c r="D5" s="105">
        <v>3</v>
      </c>
      <c r="E5" t="s">
        <v>378</v>
      </c>
      <c r="F5" t="s">
        <v>85</v>
      </c>
      <c r="H5" s="105">
        <v>3</v>
      </c>
      <c r="J5" t="s">
        <v>67</v>
      </c>
      <c r="M5" t="s">
        <v>356</v>
      </c>
      <c r="O5" s="103" t="s">
        <v>379</v>
      </c>
      <c r="P5">
        <v>4</v>
      </c>
      <c r="Q5" s="3">
        <v>2000</v>
      </c>
      <c r="R5" s="107"/>
      <c r="S5" s="108">
        <f>'2 - FORM AEC2 (2016)'!D15</f>
        <v>0</v>
      </c>
      <c r="T5" s="108" t="e">
        <f t="shared" si="0"/>
        <v>#N/A</v>
      </c>
      <c r="U5" s="107" t="s">
        <v>18</v>
      </c>
      <c r="V5" s="109">
        <v>7</v>
      </c>
      <c r="W5" s="113"/>
      <c r="X5" s="110" t="str">
        <f>IF(NOT('2 - FORM AEC2 (2016)'!M15&gt;1),"",IF(NOT(AEC2DATA!T5&lt;'2 - FORM AEC2 (2016)'!#REF!),"O","P"))</f>
        <v/>
      </c>
    </row>
    <row r="6" spans="2:30" x14ac:dyDescent="0.25">
      <c r="C6" t="s">
        <v>12</v>
      </c>
      <c r="D6" s="105">
        <v>4</v>
      </c>
      <c r="E6" t="s">
        <v>88</v>
      </c>
      <c r="H6" s="105">
        <v>4</v>
      </c>
      <c r="J6" t="s">
        <v>70</v>
      </c>
      <c r="O6" s="103" t="s">
        <v>380</v>
      </c>
      <c r="P6">
        <v>5</v>
      </c>
      <c r="Q6" s="3">
        <f t="shared" ref="Q6:Q45" si="1">Q5-1</f>
        <v>1999</v>
      </c>
      <c r="R6" s="107"/>
      <c r="S6" s="108">
        <f>'2 - FORM AEC2 (2016)'!D16</f>
        <v>0</v>
      </c>
      <c r="T6" s="108" t="e">
        <f t="shared" si="0"/>
        <v>#N/A</v>
      </c>
      <c r="U6" s="107" t="s">
        <v>23</v>
      </c>
      <c r="V6" s="109">
        <v>7</v>
      </c>
      <c r="W6" s="113"/>
      <c r="X6" s="110" t="str">
        <f>IF(NOT('2 - FORM AEC2 (2016)'!M16&gt;1),"",IF(NOT(AEC2DATA!T6&lt;'2 - FORM AEC2 (2016)'!#REF!),"O","P"))</f>
        <v/>
      </c>
    </row>
    <row r="7" spans="2:30" x14ac:dyDescent="0.25">
      <c r="C7" t="s">
        <v>18</v>
      </c>
      <c r="D7" s="105">
        <v>5</v>
      </c>
      <c r="H7" s="105">
        <v>5</v>
      </c>
      <c r="J7" t="s">
        <v>63</v>
      </c>
      <c r="O7" s="103" t="s">
        <v>381</v>
      </c>
      <c r="P7">
        <v>6</v>
      </c>
      <c r="Q7" s="3">
        <f t="shared" si="1"/>
        <v>1998</v>
      </c>
      <c r="R7" s="107"/>
      <c r="S7" s="108">
        <f>'2 - FORM AEC2 (2016)'!D17</f>
        <v>0</v>
      </c>
      <c r="T7" s="108" t="e">
        <f t="shared" si="0"/>
        <v>#N/A</v>
      </c>
      <c r="U7" s="107" t="s">
        <v>26</v>
      </c>
      <c r="V7" s="109">
        <v>7</v>
      </c>
      <c r="W7" s="113"/>
      <c r="X7" s="110" t="str">
        <f>IF(NOT('2 - FORM AEC2 (2016)'!M17&gt;1),"",IF(NOT(AEC2DATA!T7&lt;'2 - FORM AEC2 (2016)'!#REF!),"O","P"))</f>
        <v/>
      </c>
    </row>
    <row r="8" spans="2:30" x14ac:dyDescent="0.25">
      <c r="C8" t="s">
        <v>23</v>
      </c>
      <c r="D8" s="105">
        <v>6</v>
      </c>
      <c r="O8" s="103" t="s">
        <v>382</v>
      </c>
      <c r="P8">
        <v>7</v>
      </c>
      <c r="Q8" s="3">
        <f t="shared" si="1"/>
        <v>1997</v>
      </c>
      <c r="R8" s="107"/>
      <c r="S8" s="108">
        <f>'2 - FORM AEC2 (2016)'!D18</f>
        <v>0</v>
      </c>
      <c r="T8" s="108" t="e">
        <f t="shared" si="0"/>
        <v>#N/A</v>
      </c>
      <c r="U8" s="107" t="s">
        <v>27</v>
      </c>
      <c r="V8" s="109">
        <v>7</v>
      </c>
      <c r="W8" s="113"/>
      <c r="X8" s="110" t="str">
        <f>IF(NOT('2 - FORM AEC2 (2016)'!M18&gt;1),"",IF(NOT(AEC2DATA!T8&lt;'2 - FORM AEC2 (2016)'!#REF!),"O","P"))</f>
        <v/>
      </c>
    </row>
    <row r="9" spans="2:30" x14ac:dyDescent="0.25">
      <c r="C9" t="s">
        <v>26</v>
      </c>
      <c r="D9" s="105">
        <v>7</v>
      </c>
      <c r="M9" t="s">
        <v>356</v>
      </c>
      <c r="O9" s="103" t="s">
        <v>383</v>
      </c>
      <c r="P9">
        <v>8</v>
      </c>
      <c r="Q9" s="3">
        <f t="shared" si="1"/>
        <v>1996</v>
      </c>
      <c r="R9" s="107"/>
      <c r="S9" s="108">
        <f>'2 - FORM AEC2 (2016)'!D19</f>
        <v>0</v>
      </c>
      <c r="T9" s="108" t="e">
        <f t="shared" si="0"/>
        <v>#N/A</v>
      </c>
      <c r="U9" s="107" t="s">
        <v>29</v>
      </c>
      <c r="V9" s="114">
        <v>7</v>
      </c>
      <c r="W9" s="113"/>
      <c r="X9" s="110" t="str">
        <f>IF(NOT('2 - FORM AEC2 (2016)'!M19&gt;1),"",IF(NOT(AEC2DATA!T9&lt;'2 - FORM AEC2 (2016)'!#REF!),"O","P"))</f>
        <v/>
      </c>
    </row>
    <row r="10" spans="2:30" x14ac:dyDescent="0.25">
      <c r="C10" t="s">
        <v>27</v>
      </c>
      <c r="D10" s="105">
        <v>8</v>
      </c>
      <c r="O10" s="103" t="s">
        <v>384</v>
      </c>
      <c r="P10">
        <v>9</v>
      </c>
      <c r="Q10" s="3">
        <f t="shared" si="1"/>
        <v>1995</v>
      </c>
      <c r="R10" s="107"/>
      <c r="S10" s="108">
        <f>'2 - FORM AEC2 (2016)'!D20</f>
        <v>0</v>
      </c>
      <c r="T10" s="108" t="e">
        <f t="shared" si="0"/>
        <v>#N/A</v>
      </c>
      <c r="U10" s="107" t="s">
        <v>14</v>
      </c>
      <c r="V10" s="114">
        <v>11</v>
      </c>
      <c r="W10" s="113"/>
      <c r="X10" s="110" t="str">
        <f>IF(NOT('2 - FORM AEC2 (2016)'!M20&gt;1),"",IF(NOT(AEC2DATA!T10&lt;'2 - FORM AEC2 (2016)'!#REF!),"O","P"))</f>
        <v/>
      </c>
    </row>
    <row r="11" spans="2:30" x14ac:dyDescent="0.25">
      <c r="C11" t="s">
        <v>29</v>
      </c>
      <c r="D11" s="105">
        <v>9</v>
      </c>
      <c r="O11" s="103" t="s">
        <v>385</v>
      </c>
      <c r="P11">
        <v>10</v>
      </c>
      <c r="Q11" s="3">
        <f t="shared" si="1"/>
        <v>1994</v>
      </c>
      <c r="R11" s="107"/>
      <c r="S11" s="108">
        <f>'2 - FORM AEC2 (2016)'!D21</f>
        <v>0</v>
      </c>
      <c r="T11" s="108" t="e">
        <f t="shared" si="0"/>
        <v>#N/A</v>
      </c>
      <c r="U11" s="107" t="s">
        <v>19</v>
      </c>
      <c r="V11" s="114">
        <v>11</v>
      </c>
      <c r="W11" s="113"/>
      <c r="X11" s="110" t="str">
        <f>IF(NOT('2 - FORM AEC2 (2016)'!M21&gt;1),"",IF(NOT(AEC2DATA!T11&lt;'2 - FORM AEC2 (2016)'!#REF!),"O","P"))</f>
        <v/>
      </c>
    </row>
    <row r="12" spans="2:30" x14ac:dyDescent="0.25">
      <c r="C12" t="s">
        <v>14</v>
      </c>
      <c r="D12" s="105">
        <v>10</v>
      </c>
      <c r="O12" s="103" t="s">
        <v>386</v>
      </c>
      <c r="P12">
        <v>11</v>
      </c>
      <c r="Q12" s="3">
        <f t="shared" si="1"/>
        <v>1993</v>
      </c>
      <c r="R12" s="107"/>
      <c r="S12" s="108">
        <f>'2 - FORM AEC2 (2016)'!D22</f>
        <v>0</v>
      </c>
      <c r="T12" s="108" t="e">
        <f t="shared" si="0"/>
        <v>#N/A</v>
      </c>
      <c r="U12" s="107" t="s">
        <v>24</v>
      </c>
      <c r="V12" s="114">
        <v>11</v>
      </c>
      <c r="W12" s="113"/>
      <c r="X12" s="110" t="str">
        <f>IF(NOT('2 - FORM AEC2 (2016)'!M22&gt;1),"",IF(NOT(AEC2DATA!T12&lt;'2 - FORM AEC2 (2016)'!#REF!),"O","P"))</f>
        <v/>
      </c>
    </row>
    <row r="13" spans="2:30" x14ac:dyDescent="0.25">
      <c r="C13" t="s">
        <v>19</v>
      </c>
      <c r="D13" s="105">
        <v>11</v>
      </c>
      <c r="O13" s="103" t="s">
        <v>387</v>
      </c>
      <c r="P13">
        <v>12</v>
      </c>
      <c r="Q13" s="3">
        <f t="shared" si="1"/>
        <v>1992</v>
      </c>
      <c r="R13" s="107"/>
      <c r="S13" s="108">
        <f>'2 - FORM AEC2 (2016)'!D23</f>
        <v>0</v>
      </c>
      <c r="T13" s="108" t="e">
        <f t="shared" si="0"/>
        <v>#N/A</v>
      </c>
      <c r="U13" s="107" t="s">
        <v>388</v>
      </c>
      <c r="V13" s="114">
        <v>11</v>
      </c>
      <c r="W13" s="113"/>
      <c r="X13" s="110" t="str">
        <f>IF(NOT('2 - FORM AEC2 (2016)'!M23&gt;1),"",IF(NOT(AEC2DATA!T13&lt;'2 - FORM AEC2 (2016)'!#REF!),"O","P"))</f>
        <v/>
      </c>
    </row>
    <row r="14" spans="2:30" x14ac:dyDescent="0.25">
      <c r="C14" t="s">
        <v>24</v>
      </c>
      <c r="D14" s="105">
        <v>12</v>
      </c>
      <c r="O14" s="100"/>
      <c r="P14">
        <v>13</v>
      </c>
      <c r="Q14" s="3">
        <f t="shared" si="1"/>
        <v>1991</v>
      </c>
      <c r="R14" s="107"/>
      <c r="S14" s="108">
        <f>'2 - FORM AEC2 (2016)'!D24</f>
        <v>0</v>
      </c>
      <c r="T14" s="108" t="e">
        <f t="shared" si="0"/>
        <v>#N/A</v>
      </c>
      <c r="U14" s="107" t="s">
        <v>389</v>
      </c>
      <c r="V14" s="114">
        <v>12</v>
      </c>
      <c r="W14" s="113"/>
      <c r="X14" s="110" t="str">
        <f>IF(NOT('2 - FORM AEC2 (2016)'!M24&gt;1),"",IF(NOT(AEC2DATA!T14&lt;'2 - FORM AEC2 (2016)'!#REF!),"O","P"))</f>
        <v/>
      </c>
    </row>
    <row r="15" spans="2:30" x14ac:dyDescent="0.25">
      <c r="C15" t="s">
        <v>388</v>
      </c>
      <c r="D15" s="105">
        <v>13</v>
      </c>
      <c r="P15">
        <v>14</v>
      </c>
      <c r="Q15" s="3">
        <f t="shared" si="1"/>
        <v>1990</v>
      </c>
      <c r="R15" s="107"/>
      <c r="S15" s="108">
        <f>'2 - FORM AEC2 (2016)'!D25</f>
        <v>0</v>
      </c>
      <c r="T15" s="108" t="e">
        <f t="shared" si="0"/>
        <v>#N/A</v>
      </c>
      <c r="U15" s="107" t="s">
        <v>86</v>
      </c>
      <c r="V15" s="114">
        <v>13</v>
      </c>
      <c r="W15" s="113"/>
      <c r="X15" s="110" t="str">
        <f>IF(NOT('2 - FORM AEC2 (2016)'!M25&gt;1),"",IF(NOT(AEC2DATA!T15&lt;'2 - FORM AEC2 (2016)'!#REF!),"O","P"))</f>
        <v/>
      </c>
    </row>
    <row r="16" spans="2:30" x14ac:dyDescent="0.25">
      <c r="C16" t="s">
        <v>389</v>
      </c>
      <c r="D16" s="105">
        <v>14</v>
      </c>
      <c r="P16">
        <v>15</v>
      </c>
      <c r="Q16" s="3">
        <f t="shared" si="1"/>
        <v>1989</v>
      </c>
      <c r="R16" s="107"/>
      <c r="S16" s="108">
        <f>'2 - FORM AEC2 (2016)'!D26</f>
        <v>0</v>
      </c>
      <c r="T16" s="108" t="e">
        <f t="shared" si="0"/>
        <v>#N/A</v>
      </c>
      <c r="U16" s="107" t="s">
        <v>87</v>
      </c>
      <c r="V16" s="114">
        <v>14</v>
      </c>
      <c r="W16" s="113"/>
      <c r="X16" s="110" t="str">
        <f>IF(NOT('2 - FORM AEC2 (2016)'!M26&gt;1),"",IF(NOT(AEC2DATA!T16&lt;'2 - FORM AEC2 (2016)'!#REF!),"O","P"))</f>
        <v/>
      </c>
    </row>
    <row r="17" spans="1:24" x14ac:dyDescent="0.25">
      <c r="C17" t="s">
        <v>86</v>
      </c>
      <c r="D17" s="105">
        <v>15</v>
      </c>
      <c r="P17">
        <v>16</v>
      </c>
      <c r="Q17" s="3">
        <f t="shared" si="1"/>
        <v>1988</v>
      </c>
      <c r="R17" s="107"/>
      <c r="S17" s="108">
        <f>'2 - FORM AEC2 (2016)'!D27</f>
        <v>0</v>
      </c>
      <c r="T17" s="108" t="e">
        <f t="shared" si="0"/>
        <v>#N/A</v>
      </c>
      <c r="U17" s="107" t="s">
        <v>390</v>
      </c>
      <c r="V17" s="114">
        <v>15</v>
      </c>
      <c r="W17" s="113"/>
      <c r="X17" s="110" t="str">
        <f>IF(NOT('2 - FORM AEC2 (2016)'!M27&gt;1),"",IF(NOT(AEC2DATA!T17&lt;'2 - FORM AEC2 (2016)'!#REF!),"O","P"))</f>
        <v/>
      </c>
    </row>
    <row r="18" spans="1:24" x14ac:dyDescent="0.25">
      <c r="C18" t="s">
        <v>87</v>
      </c>
      <c r="D18" s="105">
        <v>16</v>
      </c>
      <c r="P18">
        <v>17</v>
      </c>
      <c r="Q18" s="3">
        <f t="shared" si="1"/>
        <v>1987</v>
      </c>
      <c r="R18" s="107"/>
      <c r="S18" s="108">
        <f>'2 - FORM AEC2 (2016)'!D28</f>
        <v>0</v>
      </c>
      <c r="T18" s="108" t="e">
        <f t="shared" si="0"/>
        <v>#N/A</v>
      </c>
      <c r="U18" s="107" t="s">
        <v>391</v>
      </c>
      <c r="V18" s="114">
        <v>15</v>
      </c>
      <c r="W18" s="113"/>
      <c r="X18" s="110" t="str">
        <f>IF(NOT('2 - FORM AEC2 (2016)'!M28&gt;1),"",IF(NOT(AEC2DATA!T18&lt;'2 - FORM AEC2 (2016)'!#REF!),"O","P"))</f>
        <v/>
      </c>
    </row>
    <row r="19" spans="1:24" x14ac:dyDescent="0.25">
      <c r="C19" t="s">
        <v>390</v>
      </c>
      <c r="D19" s="105">
        <v>17</v>
      </c>
      <c r="P19">
        <v>18</v>
      </c>
      <c r="Q19" s="3">
        <f t="shared" si="1"/>
        <v>1986</v>
      </c>
      <c r="R19" s="107"/>
      <c r="S19" s="108">
        <f>'2 - FORM AEC2 (2016)'!D29</f>
        <v>0</v>
      </c>
      <c r="T19" s="108" t="e">
        <f t="shared" si="0"/>
        <v>#N/A</v>
      </c>
      <c r="U19" s="288" t="s">
        <v>447</v>
      </c>
      <c r="V19" s="114">
        <v>12</v>
      </c>
      <c r="W19" s="107"/>
      <c r="X19" s="110" t="str">
        <f>IF(NOT('2 - FORM AEC2 (2016)'!M29&gt;1),"",IF(NOT(AEC2DATA!T19&lt;'2 - FORM AEC2 (2016)'!#REF!),"O","P"))</f>
        <v/>
      </c>
    </row>
    <row r="20" spans="1:24" x14ac:dyDescent="0.25">
      <c r="C20" t="s">
        <v>391</v>
      </c>
      <c r="D20" s="105">
        <v>18</v>
      </c>
      <c r="P20">
        <v>19</v>
      </c>
      <c r="Q20" s="3">
        <f t="shared" si="1"/>
        <v>1985</v>
      </c>
      <c r="R20" s="107"/>
      <c r="S20" s="108">
        <f>'2 - FORM AEC2 (2016)'!D30</f>
        <v>0</v>
      </c>
      <c r="T20" s="108" t="e">
        <f t="shared" si="0"/>
        <v>#N/A</v>
      </c>
      <c r="U20" s="288" t="s">
        <v>448</v>
      </c>
      <c r="V20" s="114">
        <v>12</v>
      </c>
      <c r="W20" s="107"/>
      <c r="X20" s="110" t="str">
        <f>IF(NOT('2 - FORM AEC2 (2016)'!M30&gt;1),"",IF(NOT(AEC2DATA!T20&lt;'2 - FORM AEC2 (2016)'!#REF!),"O","P"))</f>
        <v/>
      </c>
    </row>
    <row r="21" spans="1:24" x14ac:dyDescent="0.25">
      <c r="C21" s="288" t="s">
        <v>447</v>
      </c>
      <c r="D21" s="105">
        <v>19</v>
      </c>
      <c r="P21">
        <v>20</v>
      </c>
      <c r="Q21" s="3">
        <f t="shared" si="1"/>
        <v>1984</v>
      </c>
      <c r="R21" s="107"/>
      <c r="S21" s="108">
        <f>'2 - FORM AEC2 (2016)'!D31</f>
        <v>0</v>
      </c>
      <c r="T21" s="108" t="e">
        <f t="shared" si="0"/>
        <v>#N/A</v>
      </c>
      <c r="U21" s="288" t="s">
        <v>449</v>
      </c>
      <c r="V21" s="114">
        <v>12</v>
      </c>
      <c r="W21" s="107"/>
      <c r="X21" s="110" t="str">
        <f>IF(NOT('2 - FORM AEC2 (2016)'!M31&gt;1),"",IF(NOT(AEC2DATA!T21&lt;'2 - FORM AEC2 (2016)'!#REF!),"O","P"))</f>
        <v/>
      </c>
    </row>
    <row r="22" spans="1:24" x14ac:dyDescent="0.25">
      <c r="C22" s="288" t="s">
        <v>448</v>
      </c>
      <c r="D22" s="105">
        <v>20</v>
      </c>
      <c r="P22">
        <v>21</v>
      </c>
      <c r="Q22" s="3">
        <f t="shared" si="1"/>
        <v>1983</v>
      </c>
      <c r="R22" s="107"/>
      <c r="S22" s="108">
        <f>'2 - FORM AEC2 (2016)'!D32</f>
        <v>0</v>
      </c>
      <c r="T22" s="108" t="e">
        <f t="shared" si="0"/>
        <v>#N/A</v>
      </c>
      <c r="U22" s="14" t="s">
        <v>450</v>
      </c>
      <c r="V22" s="114">
        <v>12</v>
      </c>
      <c r="W22" s="112"/>
      <c r="X22" s="110" t="str">
        <f>IF(NOT('2 - FORM AEC2 (2016)'!M32&gt;1),"",IF(NOT(AEC2DATA!T22&lt;'2 - FORM AEC2 (2016)'!#REF!),"O","P"))</f>
        <v/>
      </c>
    </row>
    <row r="23" spans="1:24" x14ac:dyDescent="0.25">
      <c r="C23" s="288" t="s">
        <v>449</v>
      </c>
      <c r="P23">
        <v>22</v>
      </c>
      <c r="Q23" s="3">
        <f t="shared" si="1"/>
        <v>1982</v>
      </c>
      <c r="R23" s="107"/>
      <c r="S23" s="108">
        <f>'2 - FORM AEC2 (2016)'!D33</f>
        <v>0</v>
      </c>
      <c r="T23" s="108" t="e">
        <f t="shared" si="0"/>
        <v>#N/A</v>
      </c>
      <c r="U23" s="14" t="s">
        <v>451</v>
      </c>
      <c r="V23" s="114">
        <v>12</v>
      </c>
      <c r="W23" s="113"/>
      <c r="X23" s="110" t="str">
        <f>IF(NOT('2 - FORM AEC2 (2016)'!M33&gt;1),"",IF(NOT(AEC2DATA!T23&lt;'2 - FORM AEC2 (2016)'!#REF!),"O","P"))</f>
        <v/>
      </c>
    </row>
    <row r="24" spans="1:24" x14ac:dyDescent="0.25">
      <c r="C24" s="14" t="s">
        <v>450</v>
      </c>
      <c r="P24">
        <v>23</v>
      </c>
      <c r="Q24" s="3">
        <f t="shared" si="1"/>
        <v>1981</v>
      </c>
      <c r="R24" s="115" t="s">
        <v>392</v>
      </c>
      <c r="S24" s="116">
        <f>'2 - FORM AEC2 (2016)'!D47</f>
        <v>0</v>
      </c>
      <c r="T24" s="108" t="e">
        <f t="shared" si="0"/>
        <v>#N/A</v>
      </c>
      <c r="U24" s="14" t="s">
        <v>452</v>
      </c>
      <c r="V24" s="114">
        <v>12</v>
      </c>
      <c r="W24" s="118"/>
      <c r="X24" s="119"/>
    </row>
    <row r="25" spans="1:24" x14ac:dyDescent="0.25">
      <c r="B25" s="10" t="s">
        <v>410</v>
      </c>
      <c r="C25" s="14" t="s">
        <v>451</v>
      </c>
      <c r="P25">
        <v>24</v>
      </c>
      <c r="Q25" s="3">
        <f t="shared" si="1"/>
        <v>1980</v>
      </c>
      <c r="R25" s="115"/>
      <c r="S25" s="116">
        <f>'2 - FORM AEC2 (2016)'!D48</f>
        <v>0</v>
      </c>
      <c r="T25" s="108" t="e">
        <f t="shared" si="0"/>
        <v>#N/A</v>
      </c>
      <c r="U25" s="14" t="s">
        <v>453</v>
      </c>
      <c r="V25" s="114">
        <v>12</v>
      </c>
      <c r="W25" s="118"/>
      <c r="X25" s="119"/>
    </row>
    <row r="26" spans="1:24" x14ac:dyDescent="0.25">
      <c r="A26" t="s">
        <v>411</v>
      </c>
      <c r="B26" s="227" t="e">
        <f>+'1 - AEC1 INPUT FORM'!#REF!</f>
        <v>#REF!</v>
      </c>
      <c r="C26" s="14" t="s">
        <v>452</v>
      </c>
      <c r="D26" s="14"/>
      <c r="P26">
        <v>25</v>
      </c>
      <c r="Q26" s="3">
        <f t="shared" si="1"/>
        <v>1979</v>
      </c>
      <c r="R26" s="115"/>
      <c r="S26" s="116">
        <f>'2 - FORM AEC2 (2016)'!D49</f>
        <v>0</v>
      </c>
      <c r="T26" s="108" t="e">
        <f t="shared" si="0"/>
        <v>#N/A</v>
      </c>
      <c r="U26" s="14" t="s">
        <v>454</v>
      </c>
      <c r="V26" s="114">
        <v>12</v>
      </c>
      <c r="W26" s="118"/>
      <c r="X26" s="119"/>
    </row>
    <row r="27" spans="1:24" x14ac:dyDescent="0.25">
      <c r="B27" s="34"/>
      <c r="C27" s="14" t="s">
        <v>453</v>
      </c>
      <c r="D27" s="14"/>
      <c r="P27">
        <v>26</v>
      </c>
      <c r="Q27" s="3">
        <f t="shared" si="1"/>
        <v>1978</v>
      </c>
      <c r="R27" s="115"/>
      <c r="S27" s="116">
        <f>'2 - FORM AEC2 (2016)'!D50</f>
        <v>0</v>
      </c>
      <c r="T27" s="108" t="e">
        <f t="shared" si="0"/>
        <v>#N/A</v>
      </c>
      <c r="U27" s="14" t="s">
        <v>455</v>
      </c>
      <c r="V27" s="114">
        <v>12</v>
      </c>
      <c r="W27" s="118"/>
      <c r="X27" s="119"/>
    </row>
    <row r="28" spans="1:24" x14ac:dyDescent="0.25">
      <c r="C28" s="14" t="s">
        <v>454</v>
      </c>
      <c r="P28">
        <v>27</v>
      </c>
      <c r="Q28" s="3">
        <f t="shared" si="1"/>
        <v>1977</v>
      </c>
      <c r="R28" s="115"/>
      <c r="S28" s="116">
        <f>'2 - FORM AEC2 (2016)'!D51</f>
        <v>0</v>
      </c>
      <c r="T28" s="108" t="e">
        <f t="shared" si="0"/>
        <v>#N/A</v>
      </c>
      <c r="U28" s="117" t="s">
        <v>518</v>
      </c>
      <c r="V28" s="118">
        <v>2</v>
      </c>
      <c r="W28" s="118"/>
      <c r="X28" s="119"/>
    </row>
    <row r="29" spans="1:24" x14ac:dyDescent="0.25">
      <c r="C29" s="14" t="s">
        <v>455</v>
      </c>
      <c r="P29">
        <v>28</v>
      </c>
      <c r="Q29" s="3">
        <f t="shared" si="1"/>
        <v>1976</v>
      </c>
      <c r="R29" s="115"/>
      <c r="S29" s="116">
        <f>'2 - FORM AEC2 (2016)'!D52</f>
        <v>0</v>
      </c>
      <c r="T29" s="108" t="e">
        <f t="shared" si="0"/>
        <v>#N/A</v>
      </c>
      <c r="U29" s="117" t="s">
        <v>20</v>
      </c>
      <c r="V29" s="118">
        <v>3</v>
      </c>
      <c r="W29" s="118"/>
      <c r="X29" s="119"/>
    </row>
    <row r="30" spans="1:24" x14ac:dyDescent="0.25">
      <c r="P30">
        <v>29</v>
      </c>
      <c r="Q30" s="3">
        <f t="shared" si="1"/>
        <v>1975</v>
      </c>
      <c r="R30" s="115"/>
      <c r="S30" s="116">
        <f>'2 - FORM AEC2 (2016)'!D53</f>
        <v>0</v>
      </c>
      <c r="T30" s="108" t="e">
        <f t="shared" si="0"/>
        <v>#N/A</v>
      </c>
      <c r="U30" s="117"/>
      <c r="V30" s="118"/>
      <c r="W30" s="118"/>
      <c r="X30" s="119"/>
    </row>
    <row r="31" spans="1:24" x14ac:dyDescent="0.25">
      <c r="P31">
        <v>30</v>
      </c>
      <c r="Q31" s="3">
        <f t="shared" si="1"/>
        <v>1974</v>
      </c>
      <c r="R31" s="115"/>
      <c r="S31" s="116">
        <f>'2 - FORM AEC2 (2016)'!D54</f>
        <v>0</v>
      </c>
      <c r="T31" s="108" t="e">
        <f t="shared" si="0"/>
        <v>#N/A</v>
      </c>
      <c r="U31" s="117"/>
      <c r="V31" s="118"/>
      <c r="W31" s="118"/>
      <c r="X31" s="119"/>
    </row>
    <row r="32" spans="1:24" x14ac:dyDescent="0.25">
      <c r="P32">
        <v>31</v>
      </c>
      <c r="Q32" s="3">
        <f t="shared" si="1"/>
        <v>1973</v>
      </c>
      <c r="R32" s="115"/>
      <c r="S32" s="116">
        <f>'2 - FORM AEC2 (2016)'!D55</f>
        <v>0</v>
      </c>
      <c r="T32" s="108" t="e">
        <f t="shared" si="0"/>
        <v>#N/A</v>
      </c>
      <c r="U32" s="117"/>
      <c r="V32" s="118"/>
      <c r="W32" s="118"/>
      <c r="X32" s="119"/>
    </row>
    <row r="33" spans="17:24" x14ac:dyDescent="0.25">
      <c r="Q33" s="3">
        <f t="shared" si="1"/>
        <v>1972</v>
      </c>
      <c r="R33" s="115"/>
      <c r="S33" s="116">
        <f>'2 - FORM AEC2 (2016)'!D56</f>
        <v>0</v>
      </c>
      <c r="T33" s="108" t="e">
        <f t="shared" si="0"/>
        <v>#N/A</v>
      </c>
      <c r="U33" s="117"/>
      <c r="V33" s="118"/>
      <c r="W33" s="118"/>
      <c r="X33" s="119"/>
    </row>
    <row r="34" spans="17:24" x14ac:dyDescent="0.25">
      <c r="Q34" s="3">
        <f t="shared" si="1"/>
        <v>1971</v>
      </c>
      <c r="R34" s="115"/>
      <c r="S34" s="116">
        <f>'2 - FORM AEC2 (2016)'!D57</f>
        <v>0</v>
      </c>
      <c r="T34" s="108" t="e">
        <f t="shared" si="0"/>
        <v>#N/A</v>
      </c>
      <c r="U34" s="117"/>
      <c r="V34" s="118"/>
      <c r="W34" s="118"/>
      <c r="X34" s="119"/>
    </row>
    <row r="35" spans="17:24" x14ac:dyDescent="0.25">
      <c r="Q35" s="3">
        <f t="shared" si="1"/>
        <v>1970</v>
      </c>
      <c r="R35" s="115"/>
      <c r="S35" s="116">
        <f>'2 - FORM AEC2 (2016)'!D58</f>
        <v>0</v>
      </c>
      <c r="T35" s="108" t="e">
        <f t="shared" si="0"/>
        <v>#N/A</v>
      </c>
      <c r="U35" s="117"/>
      <c r="V35" s="118"/>
      <c r="W35" s="118"/>
      <c r="X35" s="119"/>
    </row>
    <row r="36" spans="17:24" x14ac:dyDescent="0.25">
      <c r="Q36" s="3">
        <f t="shared" si="1"/>
        <v>1969</v>
      </c>
      <c r="R36" s="115"/>
      <c r="S36" s="116">
        <f>'2 - FORM AEC2 (2016)'!D59</f>
        <v>0</v>
      </c>
      <c r="T36" s="108" t="e">
        <f t="shared" si="0"/>
        <v>#N/A</v>
      </c>
      <c r="U36" s="117"/>
      <c r="V36" s="118"/>
      <c r="W36" s="118"/>
      <c r="X36" s="119"/>
    </row>
    <row r="37" spans="17:24" x14ac:dyDescent="0.25">
      <c r="Q37" s="3">
        <f t="shared" si="1"/>
        <v>1968</v>
      </c>
      <c r="R37" s="115"/>
      <c r="S37" s="116">
        <f>'2 - FORM AEC2 (2016)'!D60</f>
        <v>0</v>
      </c>
      <c r="T37" s="108" t="e">
        <f t="shared" si="0"/>
        <v>#N/A</v>
      </c>
      <c r="U37" s="116"/>
      <c r="V37" s="115"/>
      <c r="W37" s="115"/>
      <c r="X37" s="119"/>
    </row>
    <row r="38" spans="17:24" x14ac:dyDescent="0.25">
      <c r="Q38" s="3">
        <f t="shared" si="1"/>
        <v>1967</v>
      </c>
      <c r="R38" s="115"/>
      <c r="S38" s="116">
        <f>'2 - FORM AEC2 (2016)'!D61</f>
        <v>0</v>
      </c>
      <c r="T38" s="108" t="e">
        <f t="shared" si="0"/>
        <v>#N/A</v>
      </c>
      <c r="U38" s="116"/>
      <c r="V38" s="115"/>
      <c r="W38" s="115"/>
      <c r="X38" s="119"/>
    </row>
    <row r="39" spans="17:24" x14ac:dyDescent="0.25">
      <c r="Q39" s="3">
        <f t="shared" si="1"/>
        <v>1966</v>
      </c>
      <c r="R39" s="115"/>
      <c r="S39" s="116">
        <f>'2 - FORM AEC2 (2016)'!D62</f>
        <v>0</v>
      </c>
      <c r="T39" s="108" t="e">
        <f t="shared" si="0"/>
        <v>#N/A</v>
      </c>
      <c r="U39" s="116"/>
      <c r="V39" s="115"/>
      <c r="W39" s="115"/>
      <c r="X39" s="119"/>
    </row>
    <row r="40" spans="17:24" x14ac:dyDescent="0.25">
      <c r="Q40" s="3">
        <f t="shared" si="1"/>
        <v>1965</v>
      </c>
      <c r="R40" s="115"/>
      <c r="S40" s="116">
        <f>'2 - FORM AEC2 (2016)'!D63</f>
        <v>0</v>
      </c>
      <c r="T40" s="108" t="e">
        <f t="shared" si="0"/>
        <v>#N/A</v>
      </c>
      <c r="U40" s="116"/>
      <c r="V40" s="115"/>
      <c r="W40" s="115"/>
      <c r="X40" s="119"/>
    </row>
    <row r="41" spans="17:24" x14ac:dyDescent="0.25">
      <c r="Q41" s="3">
        <f t="shared" si="1"/>
        <v>1964</v>
      </c>
      <c r="R41" s="115"/>
      <c r="S41" s="116">
        <f>'2 - FORM AEC2 (2016)'!D64</f>
        <v>0</v>
      </c>
      <c r="T41" s="108" t="e">
        <f t="shared" si="0"/>
        <v>#N/A</v>
      </c>
      <c r="U41" s="116"/>
      <c r="V41" s="115"/>
      <c r="W41" s="115"/>
      <c r="X41" s="119"/>
    </row>
    <row r="42" spans="17:24" x14ac:dyDescent="0.25">
      <c r="Q42" s="3">
        <f t="shared" si="1"/>
        <v>1963</v>
      </c>
      <c r="R42" s="115"/>
      <c r="S42" s="116">
        <f>'2 - FORM AEC2 (2016)'!D65</f>
        <v>0</v>
      </c>
      <c r="T42" s="108" t="e">
        <f t="shared" si="0"/>
        <v>#N/A</v>
      </c>
      <c r="U42" s="116"/>
      <c r="V42" s="115"/>
      <c r="W42" s="115"/>
      <c r="X42" s="119"/>
    </row>
    <row r="43" spans="17:24" x14ac:dyDescent="0.25">
      <c r="Q43" s="3">
        <f t="shared" si="1"/>
        <v>1962</v>
      </c>
      <c r="R43" s="115"/>
      <c r="S43" s="116">
        <f>'2 - FORM AEC2 (2016)'!D66</f>
        <v>0</v>
      </c>
      <c r="T43" s="108" t="e">
        <f t="shared" si="0"/>
        <v>#N/A</v>
      </c>
      <c r="U43" s="116"/>
      <c r="V43" s="115"/>
      <c r="W43" s="115"/>
      <c r="X43" s="119"/>
    </row>
    <row r="44" spans="17:24" x14ac:dyDescent="0.25">
      <c r="Q44" s="3">
        <f t="shared" si="1"/>
        <v>1961</v>
      </c>
      <c r="R44" s="115"/>
      <c r="S44" s="116">
        <f>'2 - FORM AEC2 (2016)'!D67</f>
        <v>0</v>
      </c>
      <c r="T44" s="108" t="e">
        <f t="shared" si="0"/>
        <v>#N/A</v>
      </c>
      <c r="U44" s="116"/>
      <c r="V44" s="115"/>
      <c r="W44" s="115"/>
      <c r="X44" s="119"/>
    </row>
    <row r="45" spans="17:24" x14ac:dyDescent="0.25">
      <c r="Q45" s="3">
        <f t="shared" si="1"/>
        <v>1960</v>
      </c>
      <c r="R45" s="120" t="s">
        <v>393</v>
      </c>
      <c r="S45" s="121">
        <f>'2 - FORM AEC2 (2016)'!D81</f>
        <v>0</v>
      </c>
      <c r="T45" s="108" t="e">
        <f t="shared" si="0"/>
        <v>#N/A</v>
      </c>
      <c r="U45" s="121"/>
      <c r="V45" s="120"/>
      <c r="W45" s="120"/>
      <c r="X45" s="122"/>
    </row>
    <row r="46" spans="17:24" x14ac:dyDescent="0.25">
      <c r="R46" s="120"/>
      <c r="S46" s="121">
        <f>'2 - FORM AEC2 (2016)'!D82</f>
        <v>0</v>
      </c>
      <c r="T46" s="108" t="e">
        <f t="shared" si="0"/>
        <v>#N/A</v>
      </c>
      <c r="U46" s="121"/>
      <c r="V46" s="120"/>
      <c r="W46" s="120"/>
      <c r="X46" s="122"/>
    </row>
    <row r="47" spans="17:24" x14ac:dyDescent="0.25">
      <c r="R47" s="120"/>
      <c r="S47" s="121">
        <f>'2 - FORM AEC2 (2016)'!D83</f>
        <v>0</v>
      </c>
      <c r="T47" s="108" t="e">
        <f t="shared" si="0"/>
        <v>#N/A</v>
      </c>
      <c r="U47" s="121"/>
      <c r="V47" s="120"/>
      <c r="W47" s="120"/>
      <c r="X47" s="122"/>
    </row>
    <row r="48" spans="17:24" x14ac:dyDescent="0.25">
      <c r="R48" s="120"/>
      <c r="S48" s="121">
        <f>'2 - FORM AEC2 (2016)'!D84</f>
        <v>0</v>
      </c>
      <c r="T48" s="108" t="e">
        <f t="shared" si="0"/>
        <v>#N/A</v>
      </c>
      <c r="U48" s="121"/>
      <c r="V48" s="120"/>
      <c r="W48" s="120"/>
      <c r="X48" s="122"/>
    </row>
    <row r="49" spans="18:24" x14ac:dyDescent="0.25">
      <c r="R49" s="120"/>
      <c r="S49" s="121">
        <f>'2 - FORM AEC2 (2016)'!D85</f>
        <v>0</v>
      </c>
      <c r="T49" s="108" t="e">
        <f t="shared" si="0"/>
        <v>#N/A</v>
      </c>
      <c r="U49" s="121"/>
      <c r="V49" s="120"/>
      <c r="W49" s="120"/>
      <c r="X49" s="122"/>
    </row>
    <row r="50" spans="18:24" x14ac:dyDescent="0.25">
      <c r="R50" s="120"/>
      <c r="S50" s="121">
        <f>'2 - FORM AEC2 (2016)'!D86</f>
        <v>0</v>
      </c>
      <c r="T50" s="108" t="e">
        <f t="shared" si="0"/>
        <v>#N/A</v>
      </c>
      <c r="U50" s="121"/>
      <c r="V50" s="120"/>
      <c r="W50" s="120"/>
      <c r="X50" s="122"/>
    </row>
    <row r="51" spans="18:24" x14ac:dyDescent="0.25">
      <c r="R51" s="120"/>
      <c r="S51" s="121">
        <f>'2 - FORM AEC2 (2016)'!D87</f>
        <v>0</v>
      </c>
      <c r="T51" s="108" t="e">
        <f t="shared" si="0"/>
        <v>#N/A</v>
      </c>
      <c r="U51" s="121"/>
      <c r="V51" s="120"/>
      <c r="W51" s="120"/>
      <c r="X51" s="122"/>
    </row>
    <row r="52" spans="18:24" x14ac:dyDescent="0.25">
      <c r="R52" s="120"/>
      <c r="S52" s="121">
        <f>'2 - FORM AEC2 (2016)'!D88</f>
        <v>0</v>
      </c>
      <c r="T52" s="108" t="e">
        <f t="shared" si="0"/>
        <v>#N/A</v>
      </c>
      <c r="U52" s="121"/>
      <c r="V52" s="120"/>
      <c r="W52" s="120"/>
      <c r="X52" s="122"/>
    </row>
    <row r="53" spans="18:24" x14ac:dyDescent="0.25">
      <c r="R53" s="120"/>
      <c r="S53" s="121">
        <f>'2 - FORM AEC2 (2016)'!D89</f>
        <v>0</v>
      </c>
      <c r="T53" s="108" t="e">
        <f t="shared" si="0"/>
        <v>#N/A</v>
      </c>
      <c r="U53" s="121"/>
      <c r="V53" s="120"/>
      <c r="W53" s="120"/>
      <c r="X53" s="122"/>
    </row>
    <row r="54" spans="18:24" x14ac:dyDescent="0.25">
      <c r="R54" s="120"/>
      <c r="S54" s="121">
        <f>'2 - FORM AEC2 (2016)'!D90</f>
        <v>0</v>
      </c>
      <c r="T54" s="108" t="e">
        <f t="shared" si="0"/>
        <v>#N/A</v>
      </c>
      <c r="U54" s="121"/>
      <c r="V54" s="120"/>
      <c r="W54" s="120"/>
      <c r="X54" s="122"/>
    </row>
    <row r="55" spans="18:24" x14ac:dyDescent="0.25">
      <c r="R55" s="120"/>
      <c r="S55" s="121">
        <f>'2 - FORM AEC2 (2016)'!D91</f>
        <v>0</v>
      </c>
      <c r="T55" s="108" t="e">
        <f t="shared" si="0"/>
        <v>#N/A</v>
      </c>
      <c r="U55" s="121"/>
      <c r="V55" s="120"/>
      <c r="W55" s="120"/>
      <c r="X55" s="122"/>
    </row>
    <row r="56" spans="18:24" x14ac:dyDescent="0.25">
      <c r="R56" s="120"/>
      <c r="S56" s="121">
        <f>'2 - FORM AEC2 (2016)'!D92</f>
        <v>0</v>
      </c>
      <c r="T56" s="108" t="e">
        <f t="shared" si="0"/>
        <v>#N/A</v>
      </c>
      <c r="U56" s="121"/>
      <c r="V56" s="120"/>
      <c r="W56" s="120"/>
      <c r="X56" s="122"/>
    </row>
    <row r="57" spans="18:24" x14ac:dyDescent="0.25">
      <c r="R57" s="120"/>
      <c r="S57" s="121">
        <f>'2 - FORM AEC2 (2016)'!D93</f>
        <v>0</v>
      </c>
      <c r="T57" s="108" t="e">
        <f t="shared" si="0"/>
        <v>#N/A</v>
      </c>
      <c r="U57" s="121"/>
      <c r="V57" s="120"/>
      <c r="W57" s="120"/>
      <c r="X57" s="122"/>
    </row>
    <row r="58" spans="18:24" x14ac:dyDescent="0.25">
      <c r="R58" s="120"/>
      <c r="S58" s="121">
        <f>'2 - FORM AEC2 (2016)'!D94</f>
        <v>0</v>
      </c>
      <c r="T58" s="108" t="e">
        <f t="shared" si="0"/>
        <v>#N/A</v>
      </c>
      <c r="U58" s="121"/>
      <c r="V58" s="120"/>
      <c r="W58" s="120"/>
      <c r="X58" s="122"/>
    </row>
    <row r="59" spans="18:24" x14ac:dyDescent="0.25">
      <c r="R59" s="120"/>
      <c r="S59" s="121">
        <f>'2 - FORM AEC2 (2016)'!D95</f>
        <v>0</v>
      </c>
      <c r="T59" s="108" t="e">
        <f t="shared" si="0"/>
        <v>#N/A</v>
      </c>
      <c r="U59" s="121"/>
      <c r="V59" s="120"/>
      <c r="W59" s="120"/>
      <c r="X59" s="122"/>
    </row>
    <row r="60" spans="18:24" x14ac:dyDescent="0.25">
      <c r="R60" s="120"/>
      <c r="S60" s="121">
        <f>'2 - FORM AEC2 (2016)'!D96</f>
        <v>0</v>
      </c>
      <c r="T60" s="108" t="e">
        <f t="shared" si="0"/>
        <v>#N/A</v>
      </c>
      <c r="U60" s="121"/>
      <c r="V60" s="120"/>
      <c r="W60" s="120"/>
      <c r="X60" s="122"/>
    </row>
    <row r="61" spans="18:24" x14ac:dyDescent="0.25">
      <c r="R61" s="120"/>
      <c r="S61" s="121">
        <f>'2 - FORM AEC2 (2016)'!D97</f>
        <v>0</v>
      </c>
      <c r="T61" s="108" t="e">
        <f t="shared" si="0"/>
        <v>#N/A</v>
      </c>
      <c r="U61" s="121"/>
      <c r="V61" s="120"/>
      <c r="W61" s="120"/>
      <c r="X61" s="122"/>
    </row>
    <row r="62" spans="18:24" x14ac:dyDescent="0.25">
      <c r="R62" s="120"/>
      <c r="S62" s="121">
        <f>'2 - FORM AEC2 (2016)'!D98</f>
        <v>0</v>
      </c>
      <c r="T62" s="108" t="e">
        <f t="shared" si="0"/>
        <v>#N/A</v>
      </c>
      <c r="U62" s="121"/>
      <c r="V62" s="120"/>
      <c r="W62" s="120"/>
      <c r="X62" s="122"/>
    </row>
    <row r="63" spans="18:24" x14ac:dyDescent="0.25">
      <c r="R63" s="120"/>
      <c r="S63" s="121">
        <f>'2 - FORM AEC2 (2016)'!D99</f>
        <v>0</v>
      </c>
      <c r="T63" s="108" t="e">
        <f t="shared" si="0"/>
        <v>#N/A</v>
      </c>
      <c r="U63" s="120"/>
      <c r="V63" s="120"/>
      <c r="W63" s="120"/>
      <c r="X63" s="122"/>
    </row>
    <row r="64" spans="18:24" x14ac:dyDescent="0.25">
      <c r="R64" s="120"/>
      <c r="S64" s="121">
        <f>'2 - FORM AEC2 (2016)'!D100</f>
        <v>0</v>
      </c>
      <c r="T64" s="108" t="e">
        <f t="shared" si="0"/>
        <v>#N/A</v>
      </c>
      <c r="U64" s="120"/>
      <c r="V64" s="120"/>
      <c r="W64" s="120"/>
      <c r="X64" s="122"/>
    </row>
    <row r="65" spans="18:24" x14ac:dyDescent="0.25">
      <c r="R65" s="120"/>
      <c r="S65" s="121">
        <f>'2 - FORM AEC2 (2016)'!D101</f>
        <v>0</v>
      </c>
      <c r="T65" s="108" t="e">
        <f t="shared" si="0"/>
        <v>#N/A</v>
      </c>
      <c r="U65" s="120"/>
      <c r="V65" s="120"/>
      <c r="W65" s="120"/>
      <c r="X65" s="122"/>
    </row>
    <row r="66" spans="18:24" x14ac:dyDescent="0.25">
      <c r="R66" s="123" t="s">
        <v>394</v>
      </c>
      <c r="S66" s="124">
        <f>'2 - FORM AEC2 (2016)'!D115</f>
        <v>0</v>
      </c>
      <c r="T66" s="108" t="e">
        <f t="shared" si="0"/>
        <v>#N/A</v>
      </c>
      <c r="U66" s="123"/>
      <c r="V66" s="123"/>
      <c r="W66" s="123"/>
      <c r="X66" s="125"/>
    </row>
    <row r="67" spans="18:24" x14ac:dyDescent="0.25">
      <c r="R67" s="123"/>
      <c r="S67" s="124">
        <f>'2 - FORM AEC2 (2016)'!D116</f>
        <v>0</v>
      </c>
      <c r="T67" s="108" t="e">
        <f t="shared" si="0"/>
        <v>#N/A</v>
      </c>
      <c r="U67" s="123"/>
      <c r="V67" s="123"/>
      <c r="W67" s="123"/>
      <c r="X67" s="125"/>
    </row>
    <row r="68" spans="18:24" x14ac:dyDescent="0.25">
      <c r="R68" s="123"/>
      <c r="S68" s="124">
        <f>'2 - FORM AEC2 (2016)'!D117</f>
        <v>0</v>
      </c>
      <c r="T68" s="108" t="e">
        <f t="shared" ref="T68:T131" si="2">VLOOKUP($S68,$U$3:$V$29,2,FALSE)</f>
        <v>#N/A</v>
      </c>
      <c r="U68" s="123"/>
      <c r="V68" s="123"/>
      <c r="W68" s="123"/>
      <c r="X68" s="125"/>
    </row>
    <row r="69" spans="18:24" x14ac:dyDescent="0.25">
      <c r="R69" s="123"/>
      <c r="S69" s="124">
        <f>'2 - FORM AEC2 (2016)'!D118</f>
        <v>0</v>
      </c>
      <c r="T69" s="108" t="e">
        <f t="shared" si="2"/>
        <v>#N/A</v>
      </c>
      <c r="U69" s="123"/>
      <c r="V69" s="123"/>
      <c r="W69" s="123"/>
      <c r="X69" s="125"/>
    </row>
    <row r="70" spans="18:24" x14ac:dyDescent="0.25">
      <c r="R70" s="123"/>
      <c r="S70" s="124">
        <f>'2 - FORM AEC2 (2016)'!D119</f>
        <v>0</v>
      </c>
      <c r="T70" s="108" t="e">
        <f t="shared" si="2"/>
        <v>#N/A</v>
      </c>
      <c r="U70" s="123"/>
      <c r="V70" s="123"/>
      <c r="W70" s="123"/>
      <c r="X70" s="125"/>
    </row>
    <row r="71" spans="18:24" x14ac:dyDescent="0.25">
      <c r="R71" s="123"/>
      <c r="S71" s="124">
        <f>'2 - FORM AEC2 (2016)'!D120</f>
        <v>0</v>
      </c>
      <c r="T71" s="108" t="e">
        <f t="shared" si="2"/>
        <v>#N/A</v>
      </c>
      <c r="U71" s="123"/>
      <c r="V71" s="123"/>
      <c r="W71" s="123"/>
      <c r="X71" s="125"/>
    </row>
    <row r="72" spans="18:24" x14ac:dyDescent="0.25">
      <c r="R72" s="123"/>
      <c r="S72" s="124">
        <f>'2 - FORM AEC2 (2016)'!D121</f>
        <v>0</v>
      </c>
      <c r="T72" s="108" t="e">
        <f t="shared" si="2"/>
        <v>#N/A</v>
      </c>
      <c r="U72" s="123"/>
      <c r="V72" s="123"/>
      <c r="W72" s="123"/>
      <c r="X72" s="125"/>
    </row>
    <row r="73" spans="18:24" x14ac:dyDescent="0.25">
      <c r="R73" s="123"/>
      <c r="S73" s="124">
        <f>'2 - FORM AEC2 (2016)'!D122</f>
        <v>0</v>
      </c>
      <c r="T73" s="108" t="e">
        <f t="shared" si="2"/>
        <v>#N/A</v>
      </c>
      <c r="U73" s="123"/>
      <c r="V73" s="123"/>
      <c r="W73" s="123"/>
      <c r="X73" s="125"/>
    </row>
    <row r="74" spans="18:24" x14ac:dyDescent="0.25">
      <c r="R74" s="123"/>
      <c r="S74" s="124">
        <f>'2 - FORM AEC2 (2016)'!D123</f>
        <v>0</v>
      </c>
      <c r="T74" s="108" t="e">
        <f t="shared" si="2"/>
        <v>#N/A</v>
      </c>
      <c r="U74" s="123"/>
      <c r="V74" s="123"/>
      <c r="W74" s="123"/>
      <c r="X74" s="125"/>
    </row>
    <row r="75" spans="18:24" x14ac:dyDescent="0.25">
      <c r="R75" s="123"/>
      <c r="S75" s="124">
        <f>'2 - FORM AEC2 (2016)'!D124</f>
        <v>0</v>
      </c>
      <c r="T75" s="108" t="e">
        <f t="shared" si="2"/>
        <v>#N/A</v>
      </c>
      <c r="U75" s="123"/>
      <c r="V75" s="123"/>
      <c r="W75" s="123"/>
      <c r="X75" s="125"/>
    </row>
    <row r="76" spans="18:24" x14ac:dyDescent="0.25">
      <c r="R76" s="123"/>
      <c r="S76" s="124">
        <f>'2 - FORM AEC2 (2016)'!D125</f>
        <v>0</v>
      </c>
      <c r="T76" s="108" t="e">
        <f t="shared" si="2"/>
        <v>#N/A</v>
      </c>
      <c r="U76" s="123"/>
      <c r="V76" s="123"/>
      <c r="W76" s="123"/>
      <c r="X76" s="125"/>
    </row>
    <row r="77" spans="18:24" x14ac:dyDescent="0.25">
      <c r="R77" s="123"/>
      <c r="S77" s="124">
        <f>'2 - FORM AEC2 (2016)'!D126</f>
        <v>0</v>
      </c>
      <c r="T77" s="108" t="e">
        <f t="shared" si="2"/>
        <v>#N/A</v>
      </c>
      <c r="U77" s="123"/>
      <c r="V77" s="123"/>
      <c r="W77" s="123"/>
      <c r="X77" s="125"/>
    </row>
    <row r="78" spans="18:24" x14ac:dyDescent="0.25">
      <c r="R78" s="123"/>
      <c r="S78" s="124">
        <f>'2 - FORM AEC2 (2016)'!D127</f>
        <v>0</v>
      </c>
      <c r="T78" s="108" t="e">
        <f t="shared" si="2"/>
        <v>#N/A</v>
      </c>
      <c r="U78" s="123"/>
      <c r="V78" s="123"/>
      <c r="W78" s="123"/>
      <c r="X78" s="125"/>
    </row>
    <row r="79" spans="18:24" x14ac:dyDescent="0.25">
      <c r="R79" s="123"/>
      <c r="S79" s="124">
        <f>'2 - FORM AEC2 (2016)'!D128</f>
        <v>0</v>
      </c>
      <c r="T79" s="108" t="e">
        <f t="shared" si="2"/>
        <v>#N/A</v>
      </c>
      <c r="U79" s="123"/>
      <c r="V79" s="123"/>
      <c r="W79" s="123"/>
      <c r="X79" s="125"/>
    </row>
    <row r="80" spans="18:24" x14ac:dyDescent="0.25">
      <c r="R80" s="123"/>
      <c r="S80" s="124">
        <f>'2 - FORM AEC2 (2016)'!D129</f>
        <v>0</v>
      </c>
      <c r="T80" s="108" t="e">
        <f t="shared" si="2"/>
        <v>#N/A</v>
      </c>
      <c r="U80" s="123"/>
      <c r="V80" s="123"/>
      <c r="W80" s="123"/>
      <c r="X80" s="125"/>
    </row>
    <row r="81" spans="18:24" x14ac:dyDescent="0.25">
      <c r="R81" s="123"/>
      <c r="S81" s="124">
        <f>'2 - FORM AEC2 (2016)'!D130</f>
        <v>0</v>
      </c>
      <c r="T81" s="108" t="e">
        <f t="shared" si="2"/>
        <v>#N/A</v>
      </c>
      <c r="U81" s="123"/>
      <c r="V81" s="123"/>
      <c r="W81" s="123"/>
      <c r="X81" s="125"/>
    </row>
    <row r="82" spans="18:24" x14ac:dyDescent="0.25">
      <c r="R82" s="123"/>
      <c r="S82" s="124">
        <f>'2 - FORM AEC2 (2016)'!D131</f>
        <v>0</v>
      </c>
      <c r="T82" s="108" t="e">
        <f t="shared" si="2"/>
        <v>#N/A</v>
      </c>
      <c r="U82" s="123"/>
      <c r="V82" s="123"/>
      <c r="W82" s="123"/>
      <c r="X82" s="125"/>
    </row>
    <row r="83" spans="18:24" x14ac:dyDescent="0.25">
      <c r="R83" s="123"/>
      <c r="S83" s="124">
        <f>'2 - FORM AEC2 (2016)'!D132</f>
        <v>0</v>
      </c>
      <c r="T83" s="108" t="e">
        <f t="shared" si="2"/>
        <v>#N/A</v>
      </c>
      <c r="U83" s="123"/>
      <c r="V83" s="123"/>
      <c r="W83" s="123"/>
      <c r="X83" s="125"/>
    </row>
    <row r="84" spans="18:24" x14ac:dyDescent="0.25">
      <c r="R84" s="123"/>
      <c r="S84" s="124">
        <f>'2 - FORM AEC2 (2016)'!D133</f>
        <v>0</v>
      </c>
      <c r="T84" s="108" t="e">
        <f t="shared" si="2"/>
        <v>#N/A</v>
      </c>
      <c r="U84" s="123"/>
      <c r="V84" s="123"/>
      <c r="W84" s="123"/>
      <c r="X84" s="125"/>
    </row>
    <row r="85" spans="18:24" x14ac:dyDescent="0.25">
      <c r="R85" s="123"/>
      <c r="S85" s="124">
        <f>'2 - FORM AEC2 (2016)'!D134</f>
        <v>0</v>
      </c>
      <c r="T85" s="108" t="e">
        <f t="shared" si="2"/>
        <v>#N/A</v>
      </c>
      <c r="U85" s="123"/>
      <c r="V85" s="123"/>
      <c r="W85" s="123"/>
      <c r="X85" s="125"/>
    </row>
    <row r="86" spans="18:24" x14ac:dyDescent="0.25">
      <c r="R86" s="123"/>
      <c r="S86" s="124">
        <f>'2 - FORM AEC2 (2016)'!D135</f>
        <v>0</v>
      </c>
      <c r="T86" s="108" t="e">
        <f t="shared" si="2"/>
        <v>#N/A</v>
      </c>
      <c r="U86" s="123"/>
      <c r="V86" s="123"/>
      <c r="W86" s="123"/>
      <c r="X86" s="125"/>
    </row>
    <row r="87" spans="18:24" x14ac:dyDescent="0.25">
      <c r="R87" s="126" t="s">
        <v>395</v>
      </c>
      <c r="S87" s="127">
        <f>'2 - FORM AEC2 (2016)'!D149</f>
        <v>0</v>
      </c>
      <c r="T87" s="108" t="e">
        <f t="shared" si="2"/>
        <v>#N/A</v>
      </c>
      <c r="U87" s="126"/>
      <c r="V87" s="126"/>
      <c r="W87" s="126"/>
      <c r="X87" s="128"/>
    </row>
    <row r="88" spans="18:24" x14ac:dyDescent="0.25">
      <c r="R88" s="126"/>
      <c r="S88" s="127">
        <f>'2 - FORM AEC2 (2016)'!D150</f>
        <v>0</v>
      </c>
      <c r="T88" s="108" t="e">
        <f t="shared" si="2"/>
        <v>#N/A</v>
      </c>
      <c r="U88" s="126"/>
      <c r="V88" s="126"/>
      <c r="W88" s="126"/>
      <c r="X88" s="128"/>
    </row>
    <row r="89" spans="18:24" x14ac:dyDescent="0.25">
      <c r="R89" s="126"/>
      <c r="S89" s="127">
        <f>'2 - FORM AEC2 (2016)'!D151</f>
        <v>0</v>
      </c>
      <c r="T89" s="108" t="e">
        <f t="shared" si="2"/>
        <v>#N/A</v>
      </c>
      <c r="U89" s="126"/>
      <c r="V89" s="126"/>
      <c r="W89" s="126"/>
      <c r="X89" s="128"/>
    </row>
    <row r="90" spans="18:24" x14ac:dyDescent="0.25">
      <c r="R90" s="126"/>
      <c r="S90" s="127">
        <f>'2 - FORM AEC2 (2016)'!D152</f>
        <v>0</v>
      </c>
      <c r="T90" s="108" t="e">
        <f t="shared" si="2"/>
        <v>#N/A</v>
      </c>
      <c r="U90" s="126"/>
      <c r="V90" s="126"/>
      <c r="W90" s="126"/>
      <c r="X90" s="128"/>
    </row>
    <row r="91" spans="18:24" x14ac:dyDescent="0.25">
      <c r="R91" s="126"/>
      <c r="S91" s="127">
        <f>'2 - FORM AEC2 (2016)'!D153</f>
        <v>0</v>
      </c>
      <c r="T91" s="108" t="e">
        <f t="shared" si="2"/>
        <v>#N/A</v>
      </c>
      <c r="U91" s="126"/>
      <c r="V91" s="126"/>
      <c r="W91" s="126"/>
      <c r="X91" s="128"/>
    </row>
    <row r="92" spans="18:24" x14ac:dyDescent="0.25">
      <c r="R92" s="126"/>
      <c r="S92" s="127">
        <f>'2 - FORM AEC2 (2016)'!D154</f>
        <v>0</v>
      </c>
      <c r="T92" s="108" t="e">
        <f t="shared" si="2"/>
        <v>#N/A</v>
      </c>
      <c r="U92" s="126"/>
      <c r="V92" s="126"/>
      <c r="W92" s="126"/>
      <c r="X92" s="128"/>
    </row>
    <row r="93" spans="18:24" x14ac:dyDescent="0.25">
      <c r="R93" s="126"/>
      <c r="S93" s="127">
        <f>'2 - FORM AEC2 (2016)'!D155</f>
        <v>0</v>
      </c>
      <c r="T93" s="108" t="e">
        <f t="shared" si="2"/>
        <v>#N/A</v>
      </c>
      <c r="U93" s="126"/>
      <c r="V93" s="126"/>
      <c r="W93" s="126"/>
      <c r="X93" s="128"/>
    </row>
    <row r="94" spans="18:24" x14ac:dyDescent="0.25">
      <c r="R94" s="126"/>
      <c r="S94" s="127">
        <f>'2 - FORM AEC2 (2016)'!D156</f>
        <v>0</v>
      </c>
      <c r="T94" s="108" t="e">
        <f t="shared" si="2"/>
        <v>#N/A</v>
      </c>
      <c r="U94" s="126"/>
      <c r="V94" s="126"/>
      <c r="W94" s="126"/>
      <c r="X94" s="128"/>
    </row>
    <row r="95" spans="18:24" x14ac:dyDescent="0.25">
      <c r="R95" s="126"/>
      <c r="S95" s="127">
        <f>'2 - FORM AEC2 (2016)'!D157</f>
        <v>0</v>
      </c>
      <c r="T95" s="108" t="e">
        <f t="shared" si="2"/>
        <v>#N/A</v>
      </c>
      <c r="U95" s="126"/>
      <c r="V95" s="126"/>
      <c r="W95" s="126"/>
      <c r="X95" s="128"/>
    </row>
    <row r="96" spans="18:24" x14ac:dyDescent="0.25">
      <c r="R96" s="126"/>
      <c r="S96" s="127">
        <f>'2 - FORM AEC2 (2016)'!D158</f>
        <v>0</v>
      </c>
      <c r="T96" s="108" t="e">
        <f t="shared" si="2"/>
        <v>#N/A</v>
      </c>
      <c r="U96" s="126"/>
      <c r="V96" s="126"/>
      <c r="W96" s="126"/>
      <c r="X96" s="128"/>
    </row>
    <row r="97" spans="18:24" x14ac:dyDescent="0.25">
      <c r="R97" s="126"/>
      <c r="S97" s="127">
        <f>'2 - FORM AEC2 (2016)'!D159</f>
        <v>0</v>
      </c>
      <c r="T97" s="108" t="e">
        <f t="shared" si="2"/>
        <v>#N/A</v>
      </c>
      <c r="U97" s="126"/>
      <c r="V97" s="126"/>
      <c r="W97" s="126"/>
      <c r="X97" s="128"/>
    </row>
    <row r="98" spans="18:24" x14ac:dyDescent="0.25">
      <c r="R98" s="126"/>
      <c r="S98" s="127">
        <f>'2 - FORM AEC2 (2016)'!D160</f>
        <v>0</v>
      </c>
      <c r="T98" s="108" t="e">
        <f t="shared" si="2"/>
        <v>#N/A</v>
      </c>
      <c r="U98" s="126"/>
      <c r="V98" s="126"/>
      <c r="W98" s="126"/>
      <c r="X98" s="128"/>
    </row>
    <row r="99" spans="18:24" x14ac:dyDescent="0.25">
      <c r="R99" s="126"/>
      <c r="S99" s="127">
        <f>'2 - FORM AEC2 (2016)'!D161</f>
        <v>0</v>
      </c>
      <c r="T99" s="108" t="e">
        <f t="shared" si="2"/>
        <v>#N/A</v>
      </c>
      <c r="U99" s="126"/>
      <c r="V99" s="126"/>
      <c r="W99" s="126"/>
      <c r="X99" s="128"/>
    </row>
    <row r="100" spans="18:24" x14ac:dyDescent="0.25">
      <c r="R100" s="126"/>
      <c r="S100" s="127">
        <f>'2 - FORM AEC2 (2016)'!D162</f>
        <v>0</v>
      </c>
      <c r="T100" s="108" t="e">
        <f t="shared" si="2"/>
        <v>#N/A</v>
      </c>
      <c r="U100" s="126"/>
      <c r="V100" s="126"/>
      <c r="W100" s="126"/>
      <c r="X100" s="128"/>
    </row>
    <row r="101" spans="18:24" x14ac:dyDescent="0.25">
      <c r="R101" s="126"/>
      <c r="S101" s="127">
        <f>'2 - FORM AEC2 (2016)'!D163</f>
        <v>0</v>
      </c>
      <c r="T101" s="108" t="e">
        <f t="shared" si="2"/>
        <v>#N/A</v>
      </c>
      <c r="U101" s="126"/>
      <c r="V101" s="126"/>
      <c r="W101" s="126"/>
      <c r="X101" s="128"/>
    </row>
    <row r="102" spans="18:24" x14ac:dyDescent="0.25">
      <c r="R102" s="126"/>
      <c r="S102" s="127">
        <f>'2 - FORM AEC2 (2016)'!D164</f>
        <v>0</v>
      </c>
      <c r="T102" s="108" t="e">
        <f t="shared" si="2"/>
        <v>#N/A</v>
      </c>
      <c r="U102" s="126"/>
      <c r="V102" s="126"/>
      <c r="W102" s="126"/>
      <c r="X102" s="128"/>
    </row>
    <row r="103" spans="18:24" x14ac:dyDescent="0.25">
      <c r="R103" s="126"/>
      <c r="S103" s="127">
        <f>'2 - FORM AEC2 (2016)'!D165</f>
        <v>0</v>
      </c>
      <c r="T103" s="108" t="e">
        <f t="shared" si="2"/>
        <v>#N/A</v>
      </c>
      <c r="U103" s="126"/>
      <c r="V103" s="126"/>
      <c r="W103" s="126"/>
      <c r="X103" s="128"/>
    </row>
    <row r="104" spans="18:24" x14ac:dyDescent="0.25">
      <c r="R104" s="126"/>
      <c r="S104" s="127">
        <f>'2 - FORM AEC2 (2016)'!D166</f>
        <v>0</v>
      </c>
      <c r="T104" s="108" t="e">
        <f t="shared" si="2"/>
        <v>#N/A</v>
      </c>
      <c r="U104" s="126"/>
      <c r="V104" s="126"/>
      <c r="W104" s="126"/>
      <c r="X104" s="128"/>
    </row>
    <row r="105" spans="18:24" x14ac:dyDescent="0.25">
      <c r="R105" s="126"/>
      <c r="S105" s="127">
        <f>'2 - FORM AEC2 (2016)'!D167</f>
        <v>0</v>
      </c>
      <c r="T105" s="108" t="e">
        <f t="shared" si="2"/>
        <v>#N/A</v>
      </c>
      <c r="U105" s="126"/>
      <c r="V105" s="126"/>
      <c r="W105" s="126"/>
      <c r="X105" s="128"/>
    </row>
    <row r="106" spans="18:24" x14ac:dyDescent="0.25">
      <c r="R106" s="126"/>
      <c r="S106" s="127">
        <f>'2 - FORM AEC2 (2016)'!D168</f>
        <v>0</v>
      </c>
      <c r="T106" s="108" t="e">
        <f t="shared" si="2"/>
        <v>#N/A</v>
      </c>
      <c r="U106" s="126"/>
      <c r="V106" s="126"/>
      <c r="W106" s="126"/>
      <c r="X106" s="128"/>
    </row>
    <row r="107" spans="18:24" x14ac:dyDescent="0.25">
      <c r="R107" s="126"/>
      <c r="S107" s="127">
        <f>'2 - FORM AEC2 (2016)'!D169</f>
        <v>0</v>
      </c>
      <c r="T107" s="108" t="e">
        <f t="shared" si="2"/>
        <v>#N/A</v>
      </c>
      <c r="U107" s="126"/>
      <c r="V107" s="126"/>
      <c r="W107" s="126"/>
      <c r="X107" s="128"/>
    </row>
    <row r="108" spans="18:24" x14ac:dyDescent="0.25">
      <c r="R108" s="129" t="s">
        <v>396</v>
      </c>
      <c r="S108" s="130">
        <f>'2 - FORM AEC2 (2016)'!D183</f>
        <v>0</v>
      </c>
      <c r="T108" s="108" t="e">
        <f t="shared" si="2"/>
        <v>#N/A</v>
      </c>
      <c r="U108" s="129"/>
      <c r="V108" s="129"/>
      <c r="W108" s="129"/>
      <c r="X108" s="131"/>
    </row>
    <row r="109" spans="18:24" x14ac:dyDescent="0.25">
      <c r="R109" s="129"/>
      <c r="S109" s="130">
        <f>'2 - FORM AEC2 (2016)'!D184</f>
        <v>0</v>
      </c>
      <c r="T109" s="108" t="e">
        <f t="shared" si="2"/>
        <v>#N/A</v>
      </c>
      <c r="U109" s="129"/>
      <c r="V109" s="129"/>
      <c r="W109" s="129"/>
      <c r="X109" s="131"/>
    </row>
    <row r="110" spans="18:24" x14ac:dyDescent="0.25">
      <c r="R110" s="129"/>
      <c r="S110" s="130">
        <f>'2 - FORM AEC2 (2016)'!D185</f>
        <v>0</v>
      </c>
      <c r="T110" s="108" t="e">
        <f t="shared" si="2"/>
        <v>#N/A</v>
      </c>
      <c r="U110" s="129"/>
      <c r="V110" s="129"/>
      <c r="W110" s="129"/>
      <c r="X110" s="131"/>
    </row>
    <row r="111" spans="18:24" x14ac:dyDescent="0.25">
      <c r="R111" s="129"/>
      <c r="S111" s="130">
        <f>'2 - FORM AEC2 (2016)'!D186</f>
        <v>0</v>
      </c>
      <c r="T111" s="108" t="e">
        <f t="shared" si="2"/>
        <v>#N/A</v>
      </c>
      <c r="U111" s="129"/>
      <c r="V111" s="129"/>
      <c r="W111" s="129"/>
      <c r="X111" s="131"/>
    </row>
    <row r="112" spans="18:24" x14ac:dyDescent="0.25">
      <c r="R112" s="129"/>
      <c r="S112" s="130">
        <f>'2 - FORM AEC2 (2016)'!D187</f>
        <v>0</v>
      </c>
      <c r="T112" s="108" t="e">
        <f t="shared" si="2"/>
        <v>#N/A</v>
      </c>
      <c r="U112" s="129"/>
      <c r="V112" s="129"/>
      <c r="W112" s="129"/>
      <c r="X112" s="131"/>
    </row>
    <row r="113" spans="18:24" x14ac:dyDescent="0.25">
      <c r="R113" s="129"/>
      <c r="S113" s="130">
        <f>'2 - FORM AEC2 (2016)'!D188</f>
        <v>0</v>
      </c>
      <c r="T113" s="108" t="e">
        <f t="shared" si="2"/>
        <v>#N/A</v>
      </c>
      <c r="U113" s="129"/>
      <c r="V113" s="129"/>
      <c r="W113" s="129"/>
      <c r="X113" s="131"/>
    </row>
    <row r="114" spans="18:24" x14ac:dyDescent="0.25">
      <c r="R114" s="129"/>
      <c r="S114" s="130">
        <f>'2 - FORM AEC2 (2016)'!D189</f>
        <v>0</v>
      </c>
      <c r="T114" s="108" t="e">
        <f t="shared" si="2"/>
        <v>#N/A</v>
      </c>
      <c r="U114" s="129"/>
      <c r="V114" s="129"/>
      <c r="W114" s="129"/>
      <c r="X114" s="131"/>
    </row>
    <row r="115" spans="18:24" x14ac:dyDescent="0.25">
      <c r="R115" s="129"/>
      <c r="S115" s="130">
        <f>'2 - FORM AEC2 (2016)'!D190</f>
        <v>0</v>
      </c>
      <c r="T115" s="108" t="e">
        <f t="shared" si="2"/>
        <v>#N/A</v>
      </c>
      <c r="U115" s="129"/>
      <c r="V115" s="129"/>
      <c r="W115" s="129"/>
      <c r="X115" s="131"/>
    </row>
    <row r="116" spans="18:24" x14ac:dyDescent="0.25">
      <c r="R116" s="129"/>
      <c r="S116" s="130">
        <f>'2 - FORM AEC2 (2016)'!D191</f>
        <v>0</v>
      </c>
      <c r="T116" s="108" t="e">
        <f t="shared" si="2"/>
        <v>#N/A</v>
      </c>
      <c r="U116" s="129"/>
      <c r="V116" s="129"/>
      <c r="W116" s="129"/>
      <c r="X116" s="131"/>
    </row>
    <row r="117" spans="18:24" x14ac:dyDescent="0.25">
      <c r="R117" s="129"/>
      <c r="S117" s="130">
        <f>'2 - FORM AEC2 (2016)'!D192</f>
        <v>0</v>
      </c>
      <c r="T117" s="108" t="e">
        <f t="shared" si="2"/>
        <v>#N/A</v>
      </c>
      <c r="U117" s="129"/>
      <c r="V117" s="129"/>
      <c r="W117" s="129"/>
      <c r="X117" s="131"/>
    </row>
    <row r="118" spans="18:24" x14ac:dyDescent="0.25">
      <c r="R118" s="129"/>
      <c r="S118" s="130">
        <f>'2 - FORM AEC2 (2016)'!D193</f>
        <v>0</v>
      </c>
      <c r="T118" s="108" t="e">
        <f t="shared" si="2"/>
        <v>#N/A</v>
      </c>
      <c r="U118" s="129"/>
      <c r="V118" s="129"/>
      <c r="W118" s="129"/>
      <c r="X118" s="131"/>
    </row>
    <row r="119" spans="18:24" x14ac:dyDescent="0.25">
      <c r="R119" s="129"/>
      <c r="S119" s="130">
        <f>'2 - FORM AEC2 (2016)'!D194</f>
        <v>0</v>
      </c>
      <c r="T119" s="108" t="e">
        <f t="shared" si="2"/>
        <v>#N/A</v>
      </c>
      <c r="U119" s="129"/>
      <c r="V119" s="129"/>
      <c r="W119" s="129"/>
      <c r="X119" s="131"/>
    </row>
    <row r="120" spans="18:24" x14ac:dyDescent="0.25">
      <c r="R120" s="129"/>
      <c r="S120" s="130">
        <f>'2 - FORM AEC2 (2016)'!D195</f>
        <v>0</v>
      </c>
      <c r="T120" s="108" t="e">
        <f t="shared" si="2"/>
        <v>#N/A</v>
      </c>
      <c r="U120" s="129"/>
      <c r="V120" s="129"/>
      <c r="W120" s="129"/>
      <c r="X120" s="131"/>
    </row>
    <row r="121" spans="18:24" x14ac:dyDescent="0.25">
      <c r="R121" s="129"/>
      <c r="S121" s="130">
        <f>'2 - FORM AEC2 (2016)'!D196</f>
        <v>0</v>
      </c>
      <c r="T121" s="108" t="e">
        <f t="shared" si="2"/>
        <v>#N/A</v>
      </c>
      <c r="U121" s="129"/>
      <c r="V121" s="129"/>
      <c r="W121" s="129"/>
      <c r="X121" s="131"/>
    </row>
    <row r="122" spans="18:24" x14ac:dyDescent="0.25">
      <c r="R122" s="129"/>
      <c r="S122" s="130">
        <f>'2 - FORM AEC2 (2016)'!D197</f>
        <v>0</v>
      </c>
      <c r="T122" s="108" t="e">
        <f t="shared" si="2"/>
        <v>#N/A</v>
      </c>
      <c r="U122" s="129"/>
      <c r="V122" s="129"/>
      <c r="W122" s="129"/>
      <c r="X122" s="131"/>
    </row>
    <row r="123" spans="18:24" x14ac:dyDescent="0.25">
      <c r="R123" s="129"/>
      <c r="S123" s="130">
        <f>'2 - FORM AEC2 (2016)'!D198</f>
        <v>0</v>
      </c>
      <c r="T123" s="108" t="e">
        <f t="shared" si="2"/>
        <v>#N/A</v>
      </c>
      <c r="U123" s="129"/>
      <c r="V123" s="129"/>
      <c r="W123" s="129"/>
      <c r="X123" s="131"/>
    </row>
    <row r="124" spans="18:24" x14ac:dyDescent="0.25">
      <c r="R124" s="129"/>
      <c r="S124" s="130">
        <f>'2 - FORM AEC2 (2016)'!D199</f>
        <v>0</v>
      </c>
      <c r="T124" s="108" t="e">
        <f t="shared" si="2"/>
        <v>#N/A</v>
      </c>
      <c r="U124" s="129"/>
      <c r="V124" s="129"/>
      <c r="W124" s="129"/>
      <c r="X124" s="131"/>
    </row>
    <row r="125" spans="18:24" x14ac:dyDescent="0.25">
      <c r="R125" s="129"/>
      <c r="S125" s="130">
        <f>'2 - FORM AEC2 (2016)'!D200</f>
        <v>0</v>
      </c>
      <c r="T125" s="108" t="e">
        <f t="shared" si="2"/>
        <v>#N/A</v>
      </c>
      <c r="U125" s="129"/>
      <c r="V125" s="129"/>
      <c r="W125" s="129"/>
      <c r="X125" s="131"/>
    </row>
    <row r="126" spans="18:24" x14ac:dyDescent="0.25">
      <c r="R126" s="129"/>
      <c r="S126" s="130">
        <f>'2 - FORM AEC2 (2016)'!D201</f>
        <v>0</v>
      </c>
      <c r="T126" s="108" t="e">
        <f t="shared" si="2"/>
        <v>#N/A</v>
      </c>
      <c r="U126" s="129"/>
      <c r="V126" s="129"/>
      <c r="W126" s="129"/>
      <c r="X126" s="131"/>
    </row>
    <row r="127" spans="18:24" x14ac:dyDescent="0.25">
      <c r="R127" s="129"/>
      <c r="S127" s="130">
        <f>'2 - FORM AEC2 (2016)'!D202</f>
        <v>0</v>
      </c>
      <c r="T127" s="108" t="e">
        <f t="shared" si="2"/>
        <v>#N/A</v>
      </c>
      <c r="U127" s="129"/>
      <c r="V127" s="129"/>
      <c r="W127" s="129"/>
      <c r="X127" s="131"/>
    </row>
    <row r="128" spans="18:24" x14ac:dyDescent="0.25">
      <c r="R128" s="129"/>
      <c r="S128" s="130">
        <f>'2 - FORM AEC2 (2016)'!D203</f>
        <v>0</v>
      </c>
      <c r="T128" s="108" t="e">
        <f t="shared" si="2"/>
        <v>#N/A</v>
      </c>
      <c r="U128" s="129"/>
      <c r="V128" s="129"/>
      <c r="W128" s="129"/>
      <c r="X128" s="131"/>
    </row>
    <row r="129" spans="18:24" x14ac:dyDescent="0.25">
      <c r="R129" s="132" t="s">
        <v>397</v>
      </c>
      <c r="S129" s="133">
        <f>'2 - FORM AEC2 (2016)'!D217</f>
        <v>0</v>
      </c>
      <c r="T129" s="108" t="e">
        <f t="shared" si="2"/>
        <v>#N/A</v>
      </c>
      <c r="U129" s="132"/>
      <c r="V129" s="132"/>
      <c r="W129" s="132"/>
      <c r="X129" s="134"/>
    </row>
    <row r="130" spans="18:24" x14ac:dyDescent="0.25">
      <c r="R130" s="132"/>
      <c r="S130" s="133">
        <f>'2 - FORM AEC2 (2016)'!D218</f>
        <v>0</v>
      </c>
      <c r="T130" s="108" t="e">
        <f t="shared" si="2"/>
        <v>#N/A</v>
      </c>
      <c r="U130" s="132"/>
      <c r="V130" s="132"/>
      <c r="W130" s="132"/>
      <c r="X130" s="134"/>
    </row>
    <row r="131" spans="18:24" x14ac:dyDescent="0.25">
      <c r="R131" s="132"/>
      <c r="S131" s="133">
        <f>'2 - FORM AEC2 (2016)'!D219</f>
        <v>0</v>
      </c>
      <c r="T131" s="108" t="e">
        <f t="shared" si="2"/>
        <v>#N/A</v>
      </c>
      <c r="U131" s="132"/>
      <c r="V131" s="132"/>
      <c r="W131" s="132"/>
      <c r="X131" s="134"/>
    </row>
    <row r="132" spans="18:24" x14ac:dyDescent="0.25">
      <c r="R132" s="132"/>
      <c r="S132" s="133">
        <f>'2 - FORM AEC2 (2016)'!D220</f>
        <v>0</v>
      </c>
      <c r="T132" s="108" t="e">
        <f t="shared" ref="T132:T195" si="3">VLOOKUP($S132,$U$3:$V$29,2,FALSE)</f>
        <v>#N/A</v>
      </c>
      <c r="U132" s="132"/>
      <c r="V132" s="132"/>
      <c r="W132" s="132"/>
      <c r="X132" s="134"/>
    </row>
    <row r="133" spans="18:24" x14ac:dyDescent="0.25">
      <c r="R133" s="132"/>
      <c r="S133" s="133">
        <f>'2 - FORM AEC2 (2016)'!D221</f>
        <v>0</v>
      </c>
      <c r="T133" s="108" t="e">
        <f t="shared" si="3"/>
        <v>#N/A</v>
      </c>
      <c r="U133" s="132"/>
      <c r="V133" s="132"/>
      <c r="W133" s="132"/>
      <c r="X133" s="134"/>
    </row>
    <row r="134" spans="18:24" x14ac:dyDescent="0.25">
      <c r="R134" s="132"/>
      <c r="S134" s="133">
        <f>'2 - FORM AEC2 (2016)'!D222</f>
        <v>0</v>
      </c>
      <c r="T134" s="108" t="e">
        <f t="shared" si="3"/>
        <v>#N/A</v>
      </c>
      <c r="U134" s="132"/>
      <c r="V134" s="132"/>
      <c r="W134" s="132"/>
      <c r="X134" s="134"/>
    </row>
    <row r="135" spans="18:24" x14ac:dyDescent="0.25">
      <c r="R135" s="132"/>
      <c r="S135" s="133">
        <f>'2 - FORM AEC2 (2016)'!D223</f>
        <v>0</v>
      </c>
      <c r="T135" s="108" t="e">
        <f t="shared" si="3"/>
        <v>#N/A</v>
      </c>
      <c r="U135" s="132"/>
      <c r="V135" s="132"/>
      <c r="W135" s="132"/>
      <c r="X135" s="134"/>
    </row>
    <row r="136" spans="18:24" x14ac:dyDescent="0.25">
      <c r="R136" s="132"/>
      <c r="S136" s="133">
        <f>'2 - FORM AEC2 (2016)'!D224</f>
        <v>0</v>
      </c>
      <c r="T136" s="108" t="e">
        <f t="shared" si="3"/>
        <v>#N/A</v>
      </c>
      <c r="U136" s="132"/>
      <c r="V136" s="132"/>
      <c r="W136" s="132"/>
      <c r="X136" s="134"/>
    </row>
    <row r="137" spans="18:24" x14ac:dyDescent="0.25">
      <c r="R137" s="132"/>
      <c r="S137" s="133">
        <f>'2 - FORM AEC2 (2016)'!D225</f>
        <v>0</v>
      </c>
      <c r="T137" s="108" t="e">
        <f t="shared" si="3"/>
        <v>#N/A</v>
      </c>
      <c r="U137" s="132"/>
      <c r="V137" s="132"/>
      <c r="W137" s="132"/>
      <c r="X137" s="134"/>
    </row>
    <row r="138" spans="18:24" x14ac:dyDescent="0.25">
      <c r="R138" s="132"/>
      <c r="S138" s="133">
        <f>'2 - FORM AEC2 (2016)'!D226</f>
        <v>0</v>
      </c>
      <c r="T138" s="108" t="e">
        <f t="shared" si="3"/>
        <v>#N/A</v>
      </c>
      <c r="U138" s="132"/>
      <c r="V138" s="132"/>
      <c r="W138" s="132"/>
      <c r="X138" s="134"/>
    </row>
    <row r="139" spans="18:24" x14ac:dyDescent="0.25">
      <c r="R139" s="132"/>
      <c r="S139" s="133">
        <f>'2 - FORM AEC2 (2016)'!D227</f>
        <v>0</v>
      </c>
      <c r="T139" s="108" t="e">
        <f t="shared" si="3"/>
        <v>#N/A</v>
      </c>
      <c r="U139" s="132"/>
      <c r="V139" s="132"/>
      <c r="W139" s="132"/>
      <c r="X139" s="134"/>
    </row>
    <row r="140" spans="18:24" x14ac:dyDescent="0.25">
      <c r="R140" s="132"/>
      <c r="S140" s="133">
        <f>'2 - FORM AEC2 (2016)'!D228</f>
        <v>0</v>
      </c>
      <c r="T140" s="108" t="e">
        <f t="shared" si="3"/>
        <v>#N/A</v>
      </c>
      <c r="U140" s="132"/>
      <c r="V140" s="132"/>
      <c r="W140" s="132"/>
      <c r="X140" s="134"/>
    </row>
    <row r="141" spans="18:24" x14ac:dyDescent="0.25">
      <c r="R141" s="132"/>
      <c r="S141" s="133">
        <f>'2 - FORM AEC2 (2016)'!D229</f>
        <v>0</v>
      </c>
      <c r="T141" s="108" t="e">
        <f t="shared" si="3"/>
        <v>#N/A</v>
      </c>
      <c r="U141" s="132"/>
      <c r="V141" s="132"/>
      <c r="W141" s="132"/>
      <c r="X141" s="134"/>
    </row>
    <row r="142" spans="18:24" x14ac:dyDescent="0.25">
      <c r="R142" s="132"/>
      <c r="S142" s="133">
        <f>'2 - FORM AEC2 (2016)'!D230</f>
        <v>0</v>
      </c>
      <c r="T142" s="108" t="e">
        <f t="shared" si="3"/>
        <v>#N/A</v>
      </c>
      <c r="U142" s="132"/>
      <c r="V142" s="132"/>
      <c r="W142" s="132"/>
      <c r="X142" s="134"/>
    </row>
    <row r="143" spans="18:24" x14ac:dyDescent="0.25">
      <c r="R143" s="132"/>
      <c r="S143" s="133">
        <f>'2 - FORM AEC2 (2016)'!D231</f>
        <v>0</v>
      </c>
      <c r="T143" s="108" t="e">
        <f t="shared" si="3"/>
        <v>#N/A</v>
      </c>
      <c r="U143" s="132"/>
      <c r="V143" s="132"/>
      <c r="W143" s="132"/>
      <c r="X143" s="134"/>
    </row>
    <row r="144" spans="18:24" x14ac:dyDescent="0.25">
      <c r="R144" s="132"/>
      <c r="S144" s="133">
        <f>'2 - FORM AEC2 (2016)'!D232</f>
        <v>0</v>
      </c>
      <c r="T144" s="108" t="e">
        <f t="shared" si="3"/>
        <v>#N/A</v>
      </c>
      <c r="U144" s="132"/>
      <c r="V144" s="132"/>
      <c r="W144" s="132"/>
      <c r="X144" s="134"/>
    </row>
    <row r="145" spans="18:24" x14ac:dyDescent="0.25">
      <c r="R145" s="132"/>
      <c r="S145" s="133">
        <f>'2 - FORM AEC2 (2016)'!D233</f>
        <v>0</v>
      </c>
      <c r="T145" s="108" t="e">
        <f t="shared" si="3"/>
        <v>#N/A</v>
      </c>
      <c r="U145" s="132"/>
      <c r="V145" s="132"/>
      <c r="W145" s="132"/>
      <c r="X145" s="134"/>
    </row>
    <row r="146" spans="18:24" x14ac:dyDescent="0.25">
      <c r="R146" s="132"/>
      <c r="S146" s="133">
        <f>'2 - FORM AEC2 (2016)'!D234</f>
        <v>0</v>
      </c>
      <c r="T146" s="108" t="e">
        <f t="shared" si="3"/>
        <v>#N/A</v>
      </c>
      <c r="U146" s="132"/>
      <c r="V146" s="132"/>
      <c r="W146" s="132"/>
      <c r="X146" s="134"/>
    </row>
    <row r="147" spans="18:24" x14ac:dyDescent="0.25">
      <c r="R147" s="132"/>
      <c r="S147" s="133">
        <f>'2 - FORM AEC2 (2016)'!D235</f>
        <v>0</v>
      </c>
      <c r="T147" s="108" t="e">
        <f t="shared" si="3"/>
        <v>#N/A</v>
      </c>
      <c r="U147" s="132"/>
      <c r="V147" s="132"/>
      <c r="W147" s="132"/>
      <c r="X147" s="134"/>
    </row>
    <row r="148" spans="18:24" x14ac:dyDescent="0.25">
      <c r="R148" s="132"/>
      <c r="S148" s="133">
        <f>'2 - FORM AEC2 (2016)'!D236</f>
        <v>0</v>
      </c>
      <c r="T148" s="108" t="e">
        <f t="shared" si="3"/>
        <v>#N/A</v>
      </c>
      <c r="U148" s="132"/>
      <c r="V148" s="132"/>
      <c r="W148" s="132"/>
      <c r="X148" s="134"/>
    </row>
    <row r="149" spans="18:24" x14ac:dyDescent="0.25">
      <c r="R149" s="132"/>
      <c r="S149" s="133">
        <f>'2 - FORM AEC2 (2016)'!D237</f>
        <v>0</v>
      </c>
      <c r="T149" s="108" t="e">
        <f t="shared" si="3"/>
        <v>#N/A</v>
      </c>
      <c r="U149" s="132"/>
      <c r="V149" s="132"/>
      <c r="W149" s="132"/>
      <c r="X149" s="134"/>
    </row>
    <row r="150" spans="18:24" x14ac:dyDescent="0.25">
      <c r="R150" s="135" t="s">
        <v>398</v>
      </c>
      <c r="S150" s="136">
        <f>'2 - FORM AEC2 (2016)'!D251</f>
        <v>0</v>
      </c>
      <c r="T150" s="108" t="e">
        <f t="shared" si="3"/>
        <v>#N/A</v>
      </c>
      <c r="U150" s="135"/>
      <c r="V150" s="135"/>
      <c r="W150" s="135"/>
      <c r="X150" s="137"/>
    </row>
    <row r="151" spans="18:24" x14ac:dyDescent="0.25">
      <c r="R151" s="135"/>
      <c r="S151" s="136">
        <f>'2 - FORM AEC2 (2016)'!D252</f>
        <v>0</v>
      </c>
      <c r="T151" s="108" t="e">
        <f t="shared" si="3"/>
        <v>#N/A</v>
      </c>
      <c r="U151" s="135"/>
      <c r="V151" s="135"/>
      <c r="W151" s="135"/>
      <c r="X151" s="137"/>
    </row>
    <row r="152" spans="18:24" x14ac:dyDescent="0.25">
      <c r="R152" s="135"/>
      <c r="S152" s="136">
        <f>'2 - FORM AEC2 (2016)'!D253</f>
        <v>0</v>
      </c>
      <c r="T152" s="108" t="e">
        <f t="shared" si="3"/>
        <v>#N/A</v>
      </c>
      <c r="U152" s="135"/>
      <c r="V152" s="135"/>
      <c r="W152" s="135"/>
      <c r="X152" s="137"/>
    </row>
    <row r="153" spans="18:24" x14ac:dyDescent="0.25">
      <c r="R153" s="135"/>
      <c r="S153" s="136">
        <f>'2 - FORM AEC2 (2016)'!D254</f>
        <v>0</v>
      </c>
      <c r="T153" s="108" t="e">
        <f t="shared" si="3"/>
        <v>#N/A</v>
      </c>
      <c r="U153" s="135"/>
      <c r="V153" s="135"/>
      <c r="W153" s="135"/>
      <c r="X153" s="137"/>
    </row>
    <row r="154" spans="18:24" x14ac:dyDescent="0.25">
      <c r="R154" s="135"/>
      <c r="S154" s="136">
        <f>'2 - FORM AEC2 (2016)'!D255</f>
        <v>0</v>
      </c>
      <c r="T154" s="108" t="e">
        <f t="shared" si="3"/>
        <v>#N/A</v>
      </c>
      <c r="U154" s="135"/>
      <c r="V154" s="135"/>
      <c r="W154" s="135"/>
      <c r="X154" s="137"/>
    </row>
    <row r="155" spans="18:24" x14ac:dyDescent="0.25">
      <c r="R155" s="135"/>
      <c r="S155" s="136">
        <f>'2 - FORM AEC2 (2016)'!D256</f>
        <v>0</v>
      </c>
      <c r="T155" s="108" t="e">
        <f t="shared" si="3"/>
        <v>#N/A</v>
      </c>
      <c r="U155" s="135"/>
      <c r="V155" s="135"/>
      <c r="W155" s="135"/>
      <c r="X155" s="137"/>
    </row>
    <row r="156" spans="18:24" x14ac:dyDescent="0.25">
      <c r="R156" s="135"/>
      <c r="S156" s="136">
        <f>'2 - FORM AEC2 (2016)'!D257</f>
        <v>0</v>
      </c>
      <c r="T156" s="108" t="e">
        <f t="shared" si="3"/>
        <v>#N/A</v>
      </c>
      <c r="U156" s="135"/>
      <c r="V156" s="135"/>
      <c r="W156" s="135"/>
      <c r="X156" s="137"/>
    </row>
    <row r="157" spans="18:24" x14ac:dyDescent="0.25">
      <c r="R157" s="135"/>
      <c r="S157" s="136">
        <f>'2 - FORM AEC2 (2016)'!D258</f>
        <v>0</v>
      </c>
      <c r="T157" s="108" t="e">
        <f t="shared" si="3"/>
        <v>#N/A</v>
      </c>
      <c r="U157" s="135"/>
      <c r="V157" s="135"/>
      <c r="W157" s="135"/>
      <c r="X157" s="137"/>
    </row>
    <row r="158" spans="18:24" x14ac:dyDescent="0.25">
      <c r="R158" s="135"/>
      <c r="S158" s="136">
        <f>'2 - FORM AEC2 (2016)'!D259</f>
        <v>0</v>
      </c>
      <c r="T158" s="108" t="e">
        <f t="shared" si="3"/>
        <v>#N/A</v>
      </c>
      <c r="U158" s="135"/>
      <c r="V158" s="135"/>
      <c r="W158" s="135"/>
      <c r="X158" s="137"/>
    </row>
    <row r="159" spans="18:24" x14ac:dyDescent="0.25">
      <c r="R159" s="135"/>
      <c r="S159" s="136">
        <f>'2 - FORM AEC2 (2016)'!D260</f>
        <v>0</v>
      </c>
      <c r="T159" s="108" t="e">
        <f t="shared" si="3"/>
        <v>#N/A</v>
      </c>
      <c r="U159" s="135"/>
      <c r="V159" s="135"/>
      <c r="W159" s="135"/>
      <c r="X159" s="137"/>
    </row>
    <row r="160" spans="18:24" x14ac:dyDescent="0.25">
      <c r="R160" s="135"/>
      <c r="S160" s="136">
        <f>'2 - FORM AEC2 (2016)'!D261</f>
        <v>0</v>
      </c>
      <c r="T160" s="108" t="e">
        <f t="shared" si="3"/>
        <v>#N/A</v>
      </c>
      <c r="U160" s="135"/>
      <c r="V160" s="135"/>
      <c r="W160" s="135"/>
      <c r="X160" s="137"/>
    </row>
    <row r="161" spans="18:24" x14ac:dyDescent="0.25">
      <c r="R161" s="135"/>
      <c r="S161" s="136">
        <f>'2 - FORM AEC2 (2016)'!D262</f>
        <v>0</v>
      </c>
      <c r="T161" s="108" t="e">
        <f t="shared" si="3"/>
        <v>#N/A</v>
      </c>
      <c r="U161" s="135"/>
      <c r="V161" s="135"/>
      <c r="W161" s="135"/>
      <c r="X161" s="137"/>
    </row>
    <row r="162" spans="18:24" x14ac:dyDescent="0.25">
      <c r="R162" s="135"/>
      <c r="S162" s="136">
        <f>'2 - FORM AEC2 (2016)'!D263</f>
        <v>0</v>
      </c>
      <c r="T162" s="108" t="e">
        <f t="shared" si="3"/>
        <v>#N/A</v>
      </c>
      <c r="U162" s="135"/>
      <c r="V162" s="135"/>
      <c r="W162" s="135"/>
      <c r="X162" s="137"/>
    </row>
    <row r="163" spans="18:24" x14ac:dyDescent="0.25">
      <c r="R163" s="135"/>
      <c r="S163" s="136">
        <f>'2 - FORM AEC2 (2016)'!D264</f>
        <v>0</v>
      </c>
      <c r="T163" s="108" t="e">
        <f t="shared" si="3"/>
        <v>#N/A</v>
      </c>
      <c r="U163" s="135"/>
      <c r="V163" s="135"/>
      <c r="W163" s="135"/>
      <c r="X163" s="137"/>
    </row>
    <row r="164" spans="18:24" x14ac:dyDescent="0.25">
      <c r="R164" s="135"/>
      <c r="S164" s="136">
        <f>'2 - FORM AEC2 (2016)'!D265</f>
        <v>0</v>
      </c>
      <c r="T164" s="108" t="e">
        <f t="shared" si="3"/>
        <v>#N/A</v>
      </c>
      <c r="U164" s="135"/>
      <c r="V164" s="135"/>
      <c r="W164" s="135"/>
      <c r="X164" s="137"/>
    </row>
    <row r="165" spans="18:24" x14ac:dyDescent="0.25">
      <c r="R165" s="135"/>
      <c r="S165" s="136">
        <f>'2 - FORM AEC2 (2016)'!D266</f>
        <v>0</v>
      </c>
      <c r="T165" s="108" t="e">
        <f t="shared" si="3"/>
        <v>#N/A</v>
      </c>
      <c r="U165" s="135"/>
      <c r="V165" s="135"/>
      <c r="W165" s="135"/>
      <c r="X165" s="137"/>
    </row>
    <row r="166" spans="18:24" x14ac:dyDescent="0.25">
      <c r="R166" s="135"/>
      <c r="S166" s="136">
        <f>'2 - FORM AEC2 (2016)'!D267</f>
        <v>0</v>
      </c>
      <c r="T166" s="108" t="e">
        <f t="shared" si="3"/>
        <v>#N/A</v>
      </c>
      <c r="U166" s="135"/>
      <c r="V166" s="135"/>
      <c r="W166" s="135"/>
      <c r="X166" s="137"/>
    </row>
    <row r="167" spans="18:24" x14ac:dyDescent="0.25">
      <c r="R167" s="135"/>
      <c r="S167" s="136">
        <f>'2 - FORM AEC2 (2016)'!D268</f>
        <v>0</v>
      </c>
      <c r="T167" s="108" t="e">
        <f t="shared" si="3"/>
        <v>#N/A</v>
      </c>
      <c r="U167" s="135"/>
      <c r="V167" s="135"/>
      <c r="W167" s="135"/>
      <c r="X167" s="137"/>
    </row>
    <row r="168" spans="18:24" x14ac:dyDescent="0.25">
      <c r="R168" s="135"/>
      <c r="S168" s="136">
        <f>'2 - FORM AEC2 (2016)'!D269</f>
        <v>0</v>
      </c>
      <c r="T168" s="108" t="e">
        <f t="shared" si="3"/>
        <v>#N/A</v>
      </c>
      <c r="U168" s="135"/>
      <c r="V168" s="135"/>
      <c r="W168" s="135"/>
      <c r="X168" s="137"/>
    </row>
    <row r="169" spans="18:24" x14ac:dyDescent="0.25">
      <c r="R169" s="135"/>
      <c r="S169" s="136">
        <f>'2 - FORM AEC2 (2016)'!D270</f>
        <v>0</v>
      </c>
      <c r="T169" s="108" t="e">
        <f t="shared" si="3"/>
        <v>#N/A</v>
      </c>
      <c r="U169" s="135"/>
      <c r="V169" s="135"/>
      <c r="W169" s="135"/>
      <c r="X169" s="137"/>
    </row>
    <row r="170" spans="18:24" x14ac:dyDescent="0.25">
      <c r="R170" s="135"/>
      <c r="S170" s="136">
        <f>'2 - FORM AEC2 (2016)'!D271</f>
        <v>0</v>
      </c>
      <c r="T170" s="108" t="e">
        <f t="shared" si="3"/>
        <v>#N/A</v>
      </c>
      <c r="U170" s="135"/>
      <c r="V170" s="135"/>
      <c r="W170" s="135"/>
      <c r="X170" s="137"/>
    </row>
    <row r="171" spans="18:24" x14ac:dyDescent="0.25">
      <c r="R171" s="115" t="s">
        <v>399</v>
      </c>
      <c r="S171" s="116">
        <f>'2 - FORM AEC2 (2016)'!D285</f>
        <v>0</v>
      </c>
      <c r="T171" s="108" t="e">
        <f t="shared" si="3"/>
        <v>#N/A</v>
      </c>
      <c r="U171" s="115"/>
      <c r="V171" s="115"/>
      <c r="W171" s="115"/>
      <c r="X171" s="119"/>
    </row>
    <row r="172" spans="18:24" x14ac:dyDescent="0.25">
      <c r="R172" s="115"/>
      <c r="S172" s="116">
        <f>'2 - FORM AEC2 (2016)'!D286</f>
        <v>0</v>
      </c>
      <c r="T172" s="108" t="e">
        <f t="shared" si="3"/>
        <v>#N/A</v>
      </c>
      <c r="U172" s="115"/>
      <c r="V172" s="115"/>
      <c r="W172" s="115"/>
      <c r="X172" s="119"/>
    </row>
    <row r="173" spans="18:24" x14ac:dyDescent="0.25">
      <c r="R173" s="115"/>
      <c r="S173" s="116">
        <f>'2 - FORM AEC2 (2016)'!D287</f>
        <v>0</v>
      </c>
      <c r="T173" s="108" t="e">
        <f t="shared" si="3"/>
        <v>#N/A</v>
      </c>
      <c r="U173" s="115"/>
      <c r="V173" s="115"/>
      <c r="W173" s="115"/>
      <c r="X173" s="119"/>
    </row>
    <row r="174" spans="18:24" x14ac:dyDescent="0.25">
      <c r="R174" s="115"/>
      <c r="S174" s="116">
        <f>'2 - FORM AEC2 (2016)'!D288</f>
        <v>0</v>
      </c>
      <c r="T174" s="108" t="e">
        <f t="shared" si="3"/>
        <v>#N/A</v>
      </c>
      <c r="U174" s="115"/>
      <c r="V174" s="115"/>
      <c r="W174" s="115"/>
      <c r="X174" s="119"/>
    </row>
    <row r="175" spans="18:24" x14ac:dyDescent="0.25">
      <c r="R175" s="115"/>
      <c r="S175" s="116">
        <f>'2 - FORM AEC2 (2016)'!D289</f>
        <v>0</v>
      </c>
      <c r="T175" s="108" t="e">
        <f t="shared" si="3"/>
        <v>#N/A</v>
      </c>
      <c r="U175" s="115"/>
      <c r="V175" s="115"/>
      <c r="W175" s="115"/>
      <c r="X175" s="119"/>
    </row>
    <row r="176" spans="18:24" x14ac:dyDescent="0.25">
      <c r="R176" s="115"/>
      <c r="S176" s="116">
        <f>'2 - FORM AEC2 (2016)'!D290</f>
        <v>0</v>
      </c>
      <c r="T176" s="108" t="e">
        <f t="shared" si="3"/>
        <v>#N/A</v>
      </c>
      <c r="U176" s="115"/>
      <c r="V176" s="115"/>
      <c r="W176" s="115"/>
      <c r="X176" s="119"/>
    </row>
    <row r="177" spans="18:24" x14ac:dyDescent="0.25">
      <c r="R177" s="115"/>
      <c r="S177" s="116">
        <f>'2 - FORM AEC2 (2016)'!D291</f>
        <v>0</v>
      </c>
      <c r="T177" s="108" t="e">
        <f t="shared" si="3"/>
        <v>#N/A</v>
      </c>
      <c r="U177" s="115"/>
      <c r="V177" s="115"/>
      <c r="W177" s="115"/>
      <c r="X177" s="119"/>
    </row>
    <row r="178" spans="18:24" x14ac:dyDescent="0.25">
      <c r="R178" s="115"/>
      <c r="S178" s="116">
        <f>'2 - FORM AEC2 (2016)'!D292</f>
        <v>0</v>
      </c>
      <c r="T178" s="108" t="e">
        <f t="shared" si="3"/>
        <v>#N/A</v>
      </c>
      <c r="U178" s="115"/>
      <c r="V178" s="115"/>
      <c r="W178" s="115"/>
      <c r="X178" s="119"/>
    </row>
    <row r="179" spans="18:24" x14ac:dyDescent="0.25">
      <c r="R179" s="115"/>
      <c r="S179" s="116">
        <f>'2 - FORM AEC2 (2016)'!D293</f>
        <v>0</v>
      </c>
      <c r="T179" s="108" t="e">
        <f t="shared" si="3"/>
        <v>#N/A</v>
      </c>
      <c r="U179" s="115"/>
      <c r="V179" s="115"/>
      <c r="W179" s="115"/>
      <c r="X179" s="119"/>
    </row>
    <row r="180" spans="18:24" x14ac:dyDescent="0.25">
      <c r="R180" s="115"/>
      <c r="S180" s="116">
        <f>'2 - FORM AEC2 (2016)'!D294</f>
        <v>0</v>
      </c>
      <c r="T180" s="108" t="e">
        <f t="shared" si="3"/>
        <v>#N/A</v>
      </c>
      <c r="U180" s="115"/>
      <c r="V180" s="115"/>
      <c r="W180" s="115"/>
      <c r="X180" s="119"/>
    </row>
    <row r="181" spans="18:24" x14ac:dyDescent="0.25">
      <c r="R181" s="115"/>
      <c r="S181" s="116">
        <f>'2 - FORM AEC2 (2016)'!D295</f>
        <v>0</v>
      </c>
      <c r="T181" s="108" t="e">
        <f t="shared" si="3"/>
        <v>#N/A</v>
      </c>
      <c r="U181" s="115"/>
      <c r="V181" s="115"/>
      <c r="W181" s="115"/>
      <c r="X181" s="119"/>
    </row>
    <row r="182" spans="18:24" x14ac:dyDescent="0.25">
      <c r="R182" s="115"/>
      <c r="S182" s="116">
        <f>'2 - FORM AEC2 (2016)'!D296</f>
        <v>0</v>
      </c>
      <c r="T182" s="108" t="e">
        <f t="shared" si="3"/>
        <v>#N/A</v>
      </c>
      <c r="U182" s="115"/>
      <c r="V182" s="115"/>
      <c r="W182" s="115"/>
      <c r="X182" s="119"/>
    </row>
    <row r="183" spans="18:24" x14ac:dyDescent="0.25">
      <c r="R183" s="115"/>
      <c r="S183" s="116">
        <f>'2 - FORM AEC2 (2016)'!D297</f>
        <v>0</v>
      </c>
      <c r="T183" s="108" t="e">
        <f t="shared" si="3"/>
        <v>#N/A</v>
      </c>
      <c r="U183" s="115"/>
      <c r="V183" s="115"/>
      <c r="W183" s="115"/>
      <c r="X183" s="119"/>
    </row>
    <row r="184" spans="18:24" x14ac:dyDescent="0.25">
      <c r="R184" s="115"/>
      <c r="S184" s="116">
        <f>'2 - FORM AEC2 (2016)'!D298</f>
        <v>0</v>
      </c>
      <c r="T184" s="108" t="e">
        <f t="shared" si="3"/>
        <v>#N/A</v>
      </c>
      <c r="U184" s="115"/>
      <c r="V184" s="115"/>
      <c r="W184" s="115"/>
      <c r="X184" s="119"/>
    </row>
    <row r="185" spans="18:24" x14ac:dyDescent="0.25">
      <c r="R185" s="115"/>
      <c r="S185" s="116">
        <f>'2 - FORM AEC2 (2016)'!D299</f>
        <v>0</v>
      </c>
      <c r="T185" s="108" t="e">
        <f t="shared" si="3"/>
        <v>#N/A</v>
      </c>
      <c r="U185" s="115"/>
      <c r="V185" s="115"/>
      <c r="W185" s="115"/>
      <c r="X185" s="119"/>
    </row>
    <row r="186" spans="18:24" x14ac:dyDescent="0.25">
      <c r="R186" s="115"/>
      <c r="S186" s="116">
        <f>'2 - FORM AEC2 (2016)'!D300</f>
        <v>0</v>
      </c>
      <c r="T186" s="108" t="e">
        <f t="shared" si="3"/>
        <v>#N/A</v>
      </c>
      <c r="U186" s="115"/>
      <c r="V186" s="115"/>
      <c r="W186" s="115"/>
      <c r="X186" s="119"/>
    </row>
    <row r="187" spans="18:24" x14ac:dyDescent="0.25">
      <c r="R187" s="115"/>
      <c r="S187" s="116">
        <f>'2 - FORM AEC2 (2016)'!D301</f>
        <v>0</v>
      </c>
      <c r="T187" s="108" t="e">
        <f t="shared" si="3"/>
        <v>#N/A</v>
      </c>
      <c r="U187" s="115"/>
      <c r="V187" s="115"/>
      <c r="W187" s="115"/>
      <c r="X187" s="119"/>
    </row>
    <row r="188" spans="18:24" x14ac:dyDescent="0.25">
      <c r="R188" s="115"/>
      <c r="S188" s="116">
        <f>'2 - FORM AEC2 (2016)'!D302</f>
        <v>0</v>
      </c>
      <c r="T188" s="108" t="e">
        <f t="shared" si="3"/>
        <v>#N/A</v>
      </c>
      <c r="U188" s="115"/>
      <c r="V188" s="115"/>
      <c r="W188" s="115"/>
      <c r="X188" s="119"/>
    </row>
    <row r="189" spans="18:24" x14ac:dyDescent="0.25">
      <c r="R189" s="115"/>
      <c r="S189" s="116">
        <f>'2 - FORM AEC2 (2016)'!D303</f>
        <v>0</v>
      </c>
      <c r="T189" s="108" t="e">
        <f t="shared" si="3"/>
        <v>#N/A</v>
      </c>
      <c r="U189" s="115"/>
      <c r="V189" s="115"/>
      <c r="W189" s="115"/>
      <c r="X189" s="119"/>
    </row>
    <row r="190" spans="18:24" x14ac:dyDescent="0.25">
      <c r="R190" s="115"/>
      <c r="S190" s="116">
        <f>'2 - FORM AEC2 (2016)'!D304</f>
        <v>0</v>
      </c>
      <c r="T190" s="108" t="e">
        <f t="shared" si="3"/>
        <v>#N/A</v>
      </c>
      <c r="U190" s="115"/>
      <c r="V190" s="115"/>
      <c r="W190" s="115"/>
      <c r="X190" s="119"/>
    </row>
    <row r="191" spans="18:24" x14ac:dyDescent="0.25">
      <c r="R191" s="115"/>
      <c r="S191" s="116">
        <f>'2 - FORM AEC2 (2016)'!D305</f>
        <v>0</v>
      </c>
      <c r="T191" s="108" t="e">
        <f t="shared" si="3"/>
        <v>#N/A</v>
      </c>
      <c r="U191" s="115"/>
      <c r="V191" s="115"/>
      <c r="W191" s="115"/>
      <c r="X191" s="119"/>
    </row>
    <row r="192" spans="18:24" x14ac:dyDescent="0.25">
      <c r="R192" s="138" t="s">
        <v>400</v>
      </c>
      <c r="S192" s="139">
        <f>'2 - FORM AEC2 (2016)'!D319</f>
        <v>0</v>
      </c>
      <c r="T192" s="108" t="e">
        <f t="shared" si="3"/>
        <v>#N/A</v>
      </c>
      <c r="U192" s="138"/>
      <c r="V192" s="138"/>
      <c r="W192" s="138"/>
      <c r="X192" s="140"/>
    </row>
    <row r="193" spans="18:24" x14ac:dyDescent="0.25">
      <c r="R193" s="138"/>
      <c r="S193" s="139">
        <f>'2 - FORM AEC2 (2016)'!D320</f>
        <v>0</v>
      </c>
      <c r="T193" s="108" t="e">
        <f t="shared" si="3"/>
        <v>#N/A</v>
      </c>
      <c r="U193" s="138"/>
      <c r="V193" s="138"/>
      <c r="W193" s="138"/>
      <c r="X193" s="140"/>
    </row>
    <row r="194" spans="18:24" x14ac:dyDescent="0.25">
      <c r="R194" s="138"/>
      <c r="S194" s="139">
        <f>'2 - FORM AEC2 (2016)'!D321</f>
        <v>0</v>
      </c>
      <c r="T194" s="108" t="e">
        <f t="shared" si="3"/>
        <v>#N/A</v>
      </c>
      <c r="U194" s="138"/>
      <c r="V194" s="138"/>
      <c r="W194" s="138"/>
      <c r="X194" s="140"/>
    </row>
    <row r="195" spans="18:24" x14ac:dyDescent="0.25">
      <c r="R195" s="138"/>
      <c r="S195" s="139">
        <f>'2 - FORM AEC2 (2016)'!D322</f>
        <v>0</v>
      </c>
      <c r="T195" s="108" t="e">
        <f t="shared" si="3"/>
        <v>#N/A</v>
      </c>
      <c r="U195" s="138"/>
      <c r="V195" s="138"/>
      <c r="W195" s="138"/>
      <c r="X195" s="140"/>
    </row>
    <row r="196" spans="18:24" x14ac:dyDescent="0.25">
      <c r="R196" s="138"/>
      <c r="S196" s="139">
        <f>'2 - FORM AEC2 (2016)'!D323</f>
        <v>0</v>
      </c>
      <c r="T196" s="108" t="e">
        <f t="shared" ref="T196:T259" si="4">VLOOKUP($S196,$U$3:$V$29,2,FALSE)</f>
        <v>#N/A</v>
      </c>
      <c r="U196" s="138"/>
      <c r="V196" s="138"/>
      <c r="W196" s="138"/>
      <c r="X196" s="140"/>
    </row>
    <row r="197" spans="18:24" x14ac:dyDescent="0.25">
      <c r="R197" s="138"/>
      <c r="S197" s="139">
        <f>'2 - FORM AEC2 (2016)'!D324</f>
        <v>0</v>
      </c>
      <c r="T197" s="108" t="e">
        <f t="shared" si="4"/>
        <v>#N/A</v>
      </c>
      <c r="U197" s="138"/>
      <c r="V197" s="138"/>
      <c r="W197" s="138"/>
      <c r="X197" s="140"/>
    </row>
    <row r="198" spans="18:24" x14ac:dyDescent="0.25">
      <c r="R198" s="138"/>
      <c r="S198" s="139">
        <f>'2 - FORM AEC2 (2016)'!D325</f>
        <v>0</v>
      </c>
      <c r="T198" s="108" t="e">
        <f t="shared" si="4"/>
        <v>#N/A</v>
      </c>
      <c r="U198" s="138"/>
      <c r="V198" s="138"/>
      <c r="W198" s="138"/>
      <c r="X198" s="140"/>
    </row>
    <row r="199" spans="18:24" x14ac:dyDescent="0.25">
      <c r="R199" s="138"/>
      <c r="S199" s="139">
        <f>'2 - FORM AEC2 (2016)'!D326</f>
        <v>0</v>
      </c>
      <c r="T199" s="108" t="e">
        <f t="shared" si="4"/>
        <v>#N/A</v>
      </c>
      <c r="U199" s="138"/>
      <c r="V199" s="138"/>
      <c r="W199" s="138"/>
      <c r="X199" s="140"/>
    </row>
    <row r="200" spans="18:24" x14ac:dyDescent="0.25">
      <c r="R200" s="138"/>
      <c r="S200" s="139">
        <f>'2 - FORM AEC2 (2016)'!D327</f>
        <v>0</v>
      </c>
      <c r="T200" s="108" t="e">
        <f t="shared" si="4"/>
        <v>#N/A</v>
      </c>
      <c r="U200" s="138"/>
      <c r="V200" s="138"/>
      <c r="W200" s="138"/>
      <c r="X200" s="140"/>
    </row>
    <row r="201" spans="18:24" x14ac:dyDescent="0.25">
      <c r="R201" s="138"/>
      <c r="S201" s="139">
        <f>'2 - FORM AEC2 (2016)'!D328</f>
        <v>0</v>
      </c>
      <c r="T201" s="108" t="e">
        <f t="shared" si="4"/>
        <v>#N/A</v>
      </c>
      <c r="U201" s="138"/>
      <c r="V201" s="138"/>
      <c r="W201" s="138"/>
      <c r="X201" s="140"/>
    </row>
    <row r="202" spans="18:24" x14ac:dyDescent="0.25">
      <c r="R202" s="138"/>
      <c r="S202" s="139">
        <f>'2 - FORM AEC2 (2016)'!D329</f>
        <v>0</v>
      </c>
      <c r="T202" s="108" t="e">
        <f t="shared" si="4"/>
        <v>#N/A</v>
      </c>
      <c r="U202" s="138"/>
      <c r="V202" s="138"/>
      <c r="W202" s="138"/>
      <c r="X202" s="140"/>
    </row>
    <row r="203" spans="18:24" x14ac:dyDescent="0.25">
      <c r="R203" s="138"/>
      <c r="S203" s="139">
        <f>'2 - FORM AEC2 (2016)'!D330</f>
        <v>0</v>
      </c>
      <c r="T203" s="108" t="e">
        <f t="shared" si="4"/>
        <v>#N/A</v>
      </c>
      <c r="U203" s="138"/>
      <c r="V203" s="138"/>
      <c r="W203" s="138"/>
      <c r="X203" s="140"/>
    </row>
    <row r="204" spans="18:24" x14ac:dyDescent="0.25">
      <c r="R204" s="138"/>
      <c r="S204" s="139">
        <f>'2 - FORM AEC2 (2016)'!D331</f>
        <v>0</v>
      </c>
      <c r="T204" s="108" t="e">
        <f t="shared" si="4"/>
        <v>#N/A</v>
      </c>
      <c r="U204" s="138"/>
      <c r="V204" s="138"/>
      <c r="W204" s="138"/>
      <c r="X204" s="140"/>
    </row>
    <row r="205" spans="18:24" x14ac:dyDescent="0.25">
      <c r="R205" s="138"/>
      <c r="S205" s="139">
        <f>'2 - FORM AEC2 (2016)'!D332</f>
        <v>0</v>
      </c>
      <c r="T205" s="108" t="e">
        <f t="shared" si="4"/>
        <v>#N/A</v>
      </c>
      <c r="U205" s="138"/>
      <c r="V205" s="138"/>
      <c r="W205" s="138"/>
      <c r="X205" s="140"/>
    </row>
    <row r="206" spans="18:24" x14ac:dyDescent="0.25">
      <c r="R206" s="138"/>
      <c r="S206" s="139">
        <f>'2 - FORM AEC2 (2016)'!D333</f>
        <v>0</v>
      </c>
      <c r="T206" s="108" t="e">
        <f t="shared" si="4"/>
        <v>#N/A</v>
      </c>
      <c r="U206" s="138"/>
      <c r="V206" s="138"/>
      <c r="W206" s="138"/>
      <c r="X206" s="140"/>
    </row>
    <row r="207" spans="18:24" x14ac:dyDescent="0.25">
      <c r="R207" s="138"/>
      <c r="S207" s="139">
        <f>'2 - FORM AEC2 (2016)'!D334</f>
        <v>0</v>
      </c>
      <c r="T207" s="108" t="e">
        <f t="shared" si="4"/>
        <v>#N/A</v>
      </c>
      <c r="U207" s="138"/>
      <c r="V207" s="138"/>
      <c r="W207" s="138"/>
      <c r="X207" s="140"/>
    </row>
    <row r="208" spans="18:24" x14ac:dyDescent="0.25">
      <c r="R208" s="138"/>
      <c r="S208" s="139">
        <f>'2 - FORM AEC2 (2016)'!D335</f>
        <v>0</v>
      </c>
      <c r="T208" s="108" t="e">
        <f t="shared" si="4"/>
        <v>#N/A</v>
      </c>
      <c r="U208" s="138"/>
      <c r="V208" s="138"/>
      <c r="W208" s="138"/>
      <c r="X208" s="140"/>
    </row>
    <row r="209" spans="18:24" x14ac:dyDescent="0.25">
      <c r="R209" s="138"/>
      <c r="S209" s="139">
        <f>'2 - FORM AEC2 (2016)'!D336</f>
        <v>0</v>
      </c>
      <c r="T209" s="108" t="e">
        <f t="shared" si="4"/>
        <v>#N/A</v>
      </c>
      <c r="U209" s="138"/>
      <c r="V209" s="138"/>
      <c r="W209" s="138"/>
      <c r="X209" s="140"/>
    </row>
    <row r="210" spans="18:24" x14ac:dyDescent="0.25">
      <c r="R210" s="138"/>
      <c r="S210" s="139">
        <f>'2 - FORM AEC2 (2016)'!D337</f>
        <v>0</v>
      </c>
      <c r="T210" s="108" t="e">
        <f t="shared" si="4"/>
        <v>#N/A</v>
      </c>
      <c r="U210" s="138"/>
      <c r="V210" s="138"/>
      <c r="W210" s="138"/>
      <c r="X210" s="140"/>
    </row>
    <row r="211" spans="18:24" x14ac:dyDescent="0.25">
      <c r="R211" s="138"/>
      <c r="S211" s="139">
        <f>'2 - FORM AEC2 (2016)'!D338</f>
        <v>0</v>
      </c>
      <c r="T211" s="108" t="e">
        <f t="shared" si="4"/>
        <v>#N/A</v>
      </c>
      <c r="U211" s="138"/>
      <c r="V211" s="138"/>
      <c r="W211" s="138"/>
      <c r="X211" s="140"/>
    </row>
    <row r="212" spans="18:24" x14ac:dyDescent="0.25">
      <c r="R212" s="138"/>
      <c r="S212" s="139">
        <f>'2 - FORM AEC2 (2016)'!D339</f>
        <v>0</v>
      </c>
      <c r="T212" s="108" t="e">
        <f t="shared" si="4"/>
        <v>#N/A</v>
      </c>
      <c r="U212" s="138"/>
      <c r="V212" s="138"/>
      <c r="W212" s="138"/>
      <c r="X212" s="140"/>
    </row>
    <row r="213" spans="18:24" x14ac:dyDescent="0.25">
      <c r="R213" s="120" t="s">
        <v>401</v>
      </c>
      <c r="S213" s="121">
        <f>'2 - FORM AEC2 (2016)'!D353</f>
        <v>0</v>
      </c>
      <c r="T213" s="108" t="e">
        <f t="shared" si="4"/>
        <v>#N/A</v>
      </c>
      <c r="U213" s="120"/>
      <c r="V213" s="120"/>
      <c r="W213" s="120"/>
      <c r="X213" s="122"/>
    </row>
    <row r="214" spans="18:24" x14ac:dyDescent="0.25">
      <c r="R214" s="120"/>
      <c r="S214" s="121">
        <f>'2 - FORM AEC2 (2016)'!D354</f>
        <v>0</v>
      </c>
      <c r="T214" s="108" t="e">
        <f t="shared" si="4"/>
        <v>#N/A</v>
      </c>
      <c r="U214" s="120"/>
      <c r="V214" s="120"/>
      <c r="W214" s="120"/>
      <c r="X214" s="122"/>
    </row>
    <row r="215" spans="18:24" x14ac:dyDescent="0.25">
      <c r="R215" s="120"/>
      <c r="S215" s="121">
        <f>'2 - FORM AEC2 (2016)'!D355</f>
        <v>0</v>
      </c>
      <c r="T215" s="108" t="e">
        <f t="shared" si="4"/>
        <v>#N/A</v>
      </c>
      <c r="U215" s="120"/>
      <c r="V215" s="120"/>
      <c r="W215" s="120"/>
      <c r="X215" s="122"/>
    </row>
    <row r="216" spans="18:24" x14ac:dyDescent="0.25">
      <c r="R216" s="120"/>
      <c r="S216" s="121">
        <f>'2 - FORM AEC2 (2016)'!D356</f>
        <v>0</v>
      </c>
      <c r="T216" s="108" t="e">
        <f t="shared" si="4"/>
        <v>#N/A</v>
      </c>
      <c r="U216" s="120"/>
      <c r="V216" s="120"/>
      <c r="W216" s="120"/>
      <c r="X216" s="122"/>
    </row>
    <row r="217" spans="18:24" x14ac:dyDescent="0.25">
      <c r="R217" s="120"/>
      <c r="S217" s="121">
        <f>'2 - FORM AEC2 (2016)'!D357</f>
        <v>0</v>
      </c>
      <c r="T217" s="108" t="e">
        <f t="shared" si="4"/>
        <v>#N/A</v>
      </c>
      <c r="U217" s="120"/>
      <c r="V217" s="120"/>
      <c r="W217" s="120"/>
      <c r="X217" s="122"/>
    </row>
    <row r="218" spans="18:24" x14ac:dyDescent="0.25">
      <c r="R218" s="120"/>
      <c r="S218" s="121">
        <f>'2 - FORM AEC2 (2016)'!D358</f>
        <v>0</v>
      </c>
      <c r="T218" s="108" t="e">
        <f t="shared" si="4"/>
        <v>#N/A</v>
      </c>
      <c r="U218" s="120"/>
      <c r="V218" s="120"/>
      <c r="W218" s="120"/>
      <c r="X218" s="122"/>
    </row>
    <row r="219" spans="18:24" x14ac:dyDescent="0.25">
      <c r="R219" s="120"/>
      <c r="S219" s="121">
        <f>'2 - FORM AEC2 (2016)'!D359</f>
        <v>0</v>
      </c>
      <c r="T219" s="108" t="e">
        <f t="shared" si="4"/>
        <v>#N/A</v>
      </c>
      <c r="U219" s="120"/>
      <c r="V219" s="120"/>
      <c r="W219" s="120"/>
      <c r="X219" s="122"/>
    </row>
    <row r="220" spans="18:24" x14ac:dyDescent="0.25">
      <c r="R220" s="120"/>
      <c r="S220" s="121">
        <f>'2 - FORM AEC2 (2016)'!D360</f>
        <v>0</v>
      </c>
      <c r="T220" s="108" t="e">
        <f t="shared" si="4"/>
        <v>#N/A</v>
      </c>
      <c r="U220" s="120"/>
      <c r="V220" s="120"/>
      <c r="W220" s="120"/>
      <c r="X220" s="122"/>
    </row>
    <row r="221" spans="18:24" x14ac:dyDescent="0.25">
      <c r="R221" s="120"/>
      <c r="S221" s="121">
        <f>'2 - FORM AEC2 (2016)'!D361</f>
        <v>0</v>
      </c>
      <c r="T221" s="108" t="e">
        <f t="shared" si="4"/>
        <v>#N/A</v>
      </c>
      <c r="U221" s="120"/>
      <c r="V221" s="120"/>
      <c r="W221" s="120"/>
      <c r="X221" s="122"/>
    </row>
    <row r="222" spans="18:24" x14ac:dyDescent="0.25">
      <c r="R222" s="120"/>
      <c r="S222" s="121">
        <f>'2 - FORM AEC2 (2016)'!D362</f>
        <v>0</v>
      </c>
      <c r="T222" s="108" t="e">
        <f t="shared" si="4"/>
        <v>#N/A</v>
      </c>
      <c r="U222" s="120"/>
      <c r="V222" s="120"/>
      <c r="W222" s="120"/>
      <c r="X222" s="122"/>
    </row>
    <row r="223" spans="18:24" x14ac:dyDescent="0.25">
      <c r="R223" s="120"/>
      <c r="S223" s="121">
        <f>'2 - FORM AEC2 (2016)'!D363</f>
        <v>0</v>
      </c>
      <c r="T223" s="108" t="e">
        <f t="shared" si="4"/>
        <v>#N/A</v>
      </c>
      <c r="U223" s="120"/>
      <c r="V223" s="120"/>
      <c r="W223" s="120"/>
      <c r="X223" s="122"/>
    </row>
    <row r="224" spans="18:24" x14ac:dyDescent="0.25">
      <c r="R224" s="120"/>
      <c r="S224" s="121">
        <f>'2 - FORM AEC2 (2016)'!D364</f>
        <v>0</v>
      </c>
      <c r="T224" s="108" t="e">
        <f t="shared" si="4"/>
        <v>#N/A</v>
      </c>
      <c r="U224" s="120"/>
      <c r="V224" s="120"/>
      <c r="W224" s="120"/>
      <c r="X224" s="122"/>
    </row>
    <row r="225" spans="18:24" x14ac:dyDescent="0.25">
      <c r="R225" s="120"/>
      <c r="S225" s="121">
        <f>'2 - FORM AEC2 (2016)'!D365</f>
        <v>0</v>
      </c>
      <c r="T225" s="108" t="e">
        <f t="shared" si="4"/>
        <v>#N/A</v>
      </c>
      <c r="U225" s="120"/>
      <c r="V225" s="120"/>
      <c r="W225" s="120"/>
      <c r="X225" s="122"/>
    </row>
    <row r="226" spans="18:24" x14ac:dyDescent="0.25">
      <c r="R226" s="120"/>
      <c r="S226" s="121">
        <f>'2 - FORM AEC2 (2016)'!D366</f>
        <v>0</v>
      </c>
      <c r="T226" s="108" t="e">
        <f t="shared" si="4"/>
        <v>#N/A</v>
      </c>
      <c r="U226" s="120"/>
      <c r="V226" s="120"/>
      <c r="W226" s="120"/>
      <c r="X226" s="122"/>
    </row>
    <row r="227" spans="18:24" x14ac:dyDescent="0.25">
      <c r="R227" s="120"/>
      <c r="S227" s="121">
        <f>'2 - FORM AEC2 (2016)'!D367</f>
        <v>0</v>
      </c>
      <c r="T227" s="108" t="e">
        <f t="shared" si="4"/>
        <v>#N/A</v>
      </c>
      <c r="U227" s="120"/>
      <c r="V227" s="120"/>
      <c r="W227" s="120"/>
      <c r="X227" s="122"/>
    </row>
    <row r="228" spans="18:24" x14ac:dyDescent="0.25">
      <c r="R228" s="120"/>
      <c r="S228" s="121">
        <f>'2 - FORM AEC2 (2016)'!D368</f>
        <v>0</v>
      </c>
      <c r="T228" s="108" t="e">
        <f t="shared" si="4"/>
        <v>#N/A</v>
      </c>
      <c r="U228" s="120"/>
      <c r="V228" s="120"/>
      <c r="W228" s="120"/>
      <c r="X228" s="122"/>
    </row>
    <row r="229" spans="18:24" x14ac:dyDescent="0.25">
      <c r="R229" s="120"/>
      <c r="S229" s="121">
        <f>'2 - FORM AEC2 (2016)'!D369</f>
        <v>0</v>
      </c>
      <c r="T229" s="108" t="e">
        <f t="shared" si="4"/>
        <v>#N/A</v>
      </c>
      <c r="U229" s="120"/>
      <c r="V229" s="120"/>
      <c r="W229" s="120"/>
      <c r="X229" s="122"/>
    </row>
    <row r="230" spans="18:24" x14ac:dyDescent="0.25">
      <c r="R230" s="120"/>
      <c r="S230" s="121">
        <f>'2 - FORM AEC2 (2016)'!D370</f>
        <v>0</v>
      </c>
      <c r="T230" s="108" t="e">
        <f t="shared" si="4"/>
        <v>#N/A</v>
      </c>
      <c r="U230" s="120"/>
      <c r="V230" s="120"/>
      <c r="W230" s="120"/>
      <c r="X230" s="122"/>
    </row>
    <row r="231" spans="18:24" x14ac:dyDescent="0.25">
      <c r="R231" s="120"/>
      <c r="S231" s="121">
        <f>'2 - FORM AEC2 (2016)'!D371</f>
        <v>0</v>
      </c>
      <c r="T231" s="108" t="e">
        <f t="shared" si="4"/>
        <v>#N/A</v>
      </c>
      <c r="U231" s="120"/>
      <c r="V231" s="120"/>
      <c r="W231" s="120"/>
      <c r="X231" s="122"/>
    </row>
    <row r="232" spans="18:24" x14ac:dyDescent="0.25">
      <c r="R232" s="120"/>
      <c r="S232" s="121">
        <f>'2 - FORM AEC2 (2016)'!D372</f>
        <v>0</v>
      </c>
      <c r="T232" s="108" t="e">
        <f t="shared" si="4"/>
        <v>#N/A</v>
      </c>
      <c r="U232" s="120"/>
      <c r="V232" s="120"/>
      <c r="W232" s="120"/>
      <c r="X232" s="122"/>
    </row>
    <row r="233" spans="18:24" x14ac:dyDescent="0.25">
      <c r="R233" s="120"/>
      <c r="S233" s="121">
        <f>'2 - FORM AEC2 (2016)'!D373</f>
        <v>0</v>
      </c>
      <c r="T233" s="108" t="e">
        <f t="shared" si="4"/>
        <v>#N/A</v>
      </c>
      <c r="U233" s="120"/>
      <c r="V233" s="120"/>
      <c r="W233" s="120"/>
      <c r="X233" s="122"/>
    </row>
    <row r="234" spans="18:24" x14ac:dyDescent="0.25">
      <c r="R234" s="141" t="s">
        <v>402</v>
      </c>
      <c r="S234" s="142">
        <f>'2 - FORM AEC2 (2016)'!D387</f>
        <v>0</v>
      </c>
      <c r="T234" s="108" t="e">
        <f t="shared" si="4"/>
        <v>#N/A</v>
      </c>
      <c r="U234" s="141"/>
      <c r="V234" s="141"/>
      <c r="W234" s="141"/>
      <c r="X234" s="143"/>
    </row>
    <row r="235" spans="18:24" x14ac:dyDescent="0.25">
      <c r="R235" s="141"/>
      <c r="S235" s="142">
        <f>'2 - FORM AEC2 (2016)'!D388</f>
        <v>0</v>
      </c>
      <c r="T235" s="108" t="e">
        <f t="shared" si="4"/>
        <v>#N/A</v>
      </c>
      <c r="U235" s="141"/>
      <c r="V235" s="141"/>
      <c r="W235" s="141"/>
      <c r="X235" s="143"/>
    </row>
    <row r="236" spans="18:24" x14ac:dyDescent="0.25">
      <c r="R236" s="141"/>
      <c r="S236" s="142">
        <f>'2 - FORM AEC2 (2016)'!D389</f>
        <v>0</v>
      </c>
      <c r="T236" s="108" t="e">
        <f t="shared" si="4"/>
        <v>#N/A</v>
      </c>
      <c r="U236" s="141"/>
      <c r="V236" s="141"/>
      <c r="W236" s="141"/>
      <c r="X236" s="143"/>
    </row>
    <row r="237" spans="18:24" x14ac:dyDescent="0.25">
      <c r="R237" s="141"/>
      <c r="S237" s="142">
        <f>'2 - FORM AEC2 (2016)'!D390</f>
        <v>0</v>
      </c>
      <c r="T237" s="108" t="e">
        <f t="shared" si="4"/>
        <v>#N/A</v>
      </c>
      <c r="U237" s="141"/>
      <c r="V237" s="141"/>
      <c r="W237" s="141"/>
      <c r="X237" s="143"/>
    </row>
    <row r="238" spans="18:24" x14ac:dyDescent="0.25">
      <c r="R238" s="141"/>
      <c r="S238" s="142">
        <f>'2 - FORM AEC2 (2016)'!D391</f>
        <v>0</v>
      </c>
      <c r="T238" s="108" t="e">
        <f t="shared" si="4"/>
        <v>#N/A</v>
      </c>
      <c r="U238" s="141"/>
      <c r="V238" s="141"/>
      <c r="W238" s="141"/>
      <c r="X238" s="143"/>
    </row>
    <row r="239" spans="18:24" x14ac:dyDescent="0.25">
      <c r="R239" s="141"/>
      <c r="S239" s="142">
        <f>'2 - FORM AEC2 (2016)'!D392</f>
        <v>0</v>
      </c>
      <c r="T239" s="108" t="e">
        <f t="shared" si="4"/>
        <v>#N/A</v>
      </c>
      <c r="U239" s="141"/>
      <c r="V239" s="141"/>
      <c r="W239" s="141"/>
      <c r="X239" s="143"/>
    </row>
    <row r="240" spans="18:24" x14ac:dyDescent="0.25">
      <c r="R240" s="141"/>
      <c r="S240" s="142">
        <f>'2 - FORM AEC2 (2016)'!D393</f>
        <v>0</v>
      </c>
      <c r="T240" s="108" t="e">
        <f t="shared" si="4"/>
        <v>#N/A</v>
      </c>
      <c r="U240" s="141"/>
      <c r="V240" s="141"/>
      <c r="W240" s="141"/>
      <c r="X240" s="143"/>
    </row>
    <row r="241" spans="18:24" x14ac:dyDescent="0.25">
      <c r="R241" s="141"/>
      <c r="S241" s="142">
        <f>'2 - FORM AEC2 (2016)'!D394</f>
        <v>0</v>
      </c>
      <c r="T241" s="108" t="e">
        <f t="shared" si="4"/>
        <v>#N/A</v>
      </c>
      <c r="U241" s="141"/>
      <c r="V241" s="141"/>
      <c r="W241" s="141"/>
      <c r="X241" s="143"/>
    </row>
    <row r="242" spans="18:24" x14ac:dyDescent="0.25">
      <c r="R242" s="141"/>
      <c r="S242" s="142">
        <f>'2 - FORM AEC2 (2016)'!D395</f>
        <v>0</v>
      </c>
      <c r="T242" s="108" t="e">
        <f t="shared" si="4"/>
        <v>#N/A</v>
      </c>
      <c r="U242" s="141"/>
      <c r="V242" s="141"/>
      <c r="W242" s="141"/>
      <c r="X242" s="143"/>
    </row>
    <row r="243" spans="18:24" x14ac:dyDescent="0.25">
      <c r="R243" s="141"/>
      <c r="S243" s="142">
        <f>'2 - FORM AEC2 (2016)'!D396</f>
        <v>0</v>
      </c>
      <c r="T243" s="108" t="e">
        <f t="shared" si="4"/>
        <v>#N/A</v>
      </c>
      <c r="U243" s="141"/>
      <c r="V243" s="141"/>
      <c r="W243" s="141"/>
      <c r="X243" s="143"/>
    </row>
    <row r="244" spans="18:24" x14ac:dyDescent="0.25">
      <c r="R244" s="141"/>
      <c r="S244" s="142">
        <f>'2 - FORM AEC2 (2016)'!D397</f>
        <v>0</v>
      </c>
      <c r="T244" s="108" t="e">
        <f t="shared" si="4"/>
        <v>#N/A</v>
      </c>
      <c r="U244" s="141"/>
      <c r="V244" s="141"/>
      <c r="W244" s="141"/>
      <c r="X244" s="143"/>
    </row>
    <row r="245" spans="18:24" x14ac:dyDescent="0.25">
      <c r="R245" s="141"/>
      <c r="S245" s="142">
        <f>'2 - FORM AEC2 (2016)'!D398</f>
        <v>0</v>
      </c>
      <c r="T245" s="108" t="e">
        <f t="shared" si="4"/>
        <v>#N/A</v>
      </c>
      <c r="U245" s="141"/>
      <c r="V245" s="141"/>
      <c r="W245" s="141"/>
      <c r="X245" s="143"/>
    </row>
    <row r="246" spans="18:24" x14ac:dyDescent="0.25">
      <c r="R246" s="141"/>
      <c r="S246" s="142">
        <f>'2 - FORM AEC2 (2016)'!D399</f>
        <v>0</v>
      </c>
      <c r="T246" s="108" t="e">
        <f t="shared" si="4"/>
        <v>#N/A</v>
      </c>
      <c r="U246" s="141"/>
      <c r="V246" s="141"/>
      <c r="W246" s="141"/>
      <c r="X246" s="143"/>
    </row>
    <row r="247" spans="18:24" x14ac:dyDescent="0.25">
      <c r="R247" s="141"/>
      <c r="S247" s="142">
        <f>'2 - FORM AEC2 (2016)'!D400</f>
        <v>0</v>
      </c>
      <c r="T247" s="108" t="e">
        <f t="shared" si="4"/>
        <v>#N/A</v>
      </c>
      <c r="U247" s="141"/>
      <c r="V247" s="141"/>
      <c r="W247" s="141"/>
      <c r="X247" s="143"/>
    </row>
    <row r="248" spans="18:24" x14ac:dyDescent="0.25">
      <c r="R248" s="141"/>
      <c r="S248" s="142">
        <f>'2 - FORM AEC2 (2016)'!D401</f>
        <v>0</v>
      </c>
      <c r="T248" s="108" t="e">
        <f t="shared" si="4"/>
        <v>#N/A</v>
      </c>
      <c r="U248" s="141"/>
      <c r="V248" s="141"/>
      <c r="W248" s="141"/>
      <c r="X248" s="143"/>
    </row>
    <row r="249" spans="18:24" x14ac:dyDescent="0.25">
      <c r="R249" s="141"/>
      <c r="S249" s="142">
        <f>'2 - FORM AEC2 (2016)'!D402</f>
        <v>0</v>
      </c>
      <c r="T249" s="108" t="e">
        <f t="shared" si="4"/>
        <v>#N/A</v>
      </c>
      <c r="U249" s="141"/>
      <c r="V249" s="141"/>
      <c r="W249" s="141"/>
      <c r="X249" s="143"/>
    </row>
    <row r="250" spans="18:24" x14ac:dyDescent="0.25">
      <c r="R250" s="141"/>
      <c r="S250" s="142">
        <f>'2 - FORM AEC2 (2016)'!D403</f>
        <v>0</v>
      </c>
      <c r="T250" s="108" t="e">
        <f t="shared" si="4"/>
        <v>#N/A</v>
      </c>
      <c r="U250" s="141"/>
      <c r="V250" s="141"/>
      <c r="W250" s="141"/>
      <c r="X250" s="143"/>
    </row>
    <row r="251" spans="18:24" x14ac:dyDescent="0.25">
      <c r="R251" s="141"/>
      <c r="S251" s="142">
        <f>'2 - FORM AEC2 (2016)'!D404</f>
        <v>0</v>
      </c>
      <c r="T251" s="108" t="e">
        <f t="shared" si="4"/>
        <v>#N/A</v>
      </c>
      <c r="U251" s="141"/>
      <c r="V251" s="141"/>
      <c r="W251" s="141"/>
      <c r="X251" s="143"/>
    </row>
    <row r="252" spans="18:24" x14ac:dyDescent="0.25">
      <c r="R252" s="141"/>
      <c r="S252" s="142">
        <f>'2 - FORM AEC2 (2016)'!D405</f>
        <v>0</v>
      </c>
      <c r="T252" s="108" t="e">
        <f t="shared" si="4"/>
        <v>#N/A</v>
      </c>
      <c r="U252" s="141"/>
      <c r="V252" s="141"/>
      <c r="W252" s="141"/>
      <c r="X252" s="143"/>
    </row>
    <row r="253" spans="18:24" x14ac:dyDescent="0.25">
      <c r="R253" s="141"/>
      <c r="S253" s="142">
        <f>'2 - FORM AEC2 (2016)'!D406</f>
        <v>0</v>
      </c>
      <c r="T253" s="108" t="e">
        <f t="shared" si="4"/>
        <v>#N/A</v>
      </c>
      <c r="U253" s="141"/>
      <c r="V253" s="141"/>
      <c r="W253" s="141"/>
      <c r="X253" s="143"/>
    </row>
    <row r="254" spans="18:24" x14ac:dyDescent="0.25">
      <c r="R254" s="141"/>
      <c r="S254" s="142">
        <f>'2 - FORM AEC2 (2016)'!D407</f>
        <v>0</v>
      </c>
      <c r="T254" s="108" t="e">
        <f t="shared" si="4"/>
        <v>#N/A</v>
      </c>
      <c r="U254" s="141"/>
      <c r="V254" s="141"/>
      <c r="W254" s="141"/>
      <c r="X254" s="143"/>
    </row>
    <row r="255" spans="18:24" x14ac:dyDescent="0.25">
      <c r="R255" s="126" t="s">
        <v>403</v>
      </c>
      <c r="S255" s="127">
        <f>'2 - FORM AEC2 (2016)'!D421</f>
        <v>0</v>
      </c>
      <c r="T255" s="108" t="e">
        <f t="shared" si="4"/>
        <v>#N/A</v>
      </c>
      <c r="U255" s="126"/>
      <c r="V255" s="126"/>
      <c r="W255" s="126"/>
      <c r="X255" s="128"/>
    </row>
    <row r="256" spans="18:24" x14ac:dyDescent="0.25">
      <c r="R256" s="126"/>
      <c r="S256" s="127">
        <f>'2 - FORM AEC2 (2016)'!D422</f>
        <v>0</v>
      </c>
      <c r="T256" s="108" t="e">
        <f t="shared" si="4"/>
        <v>#N/A</v>
      </c>
      <c r="U256" s="126"/>
      <c r="V256" s="126"/>
      <c r="W256" s="126"/>
      <c r="X256" s="128"/>
    </row>
    <row r="257" spans="18:24" x14ac:dyDescent="0.25">
      <c r="R257" s="126"/>
      <c r="S257" s="127">
        <f>'2 - FORM AEC2 (2016)'!D423</f>
        <v>0</v>
      </c>
      <c r="T257" s="108" t="e">
        <f t="shared" si="4"/>
        <v>#N/A</v>
      </c>
      <c r="U257" s="126"/>
      <c r="V257" s="126"/>
      <c r="W257" s="126"/>
      <c r="X257" s="128"/>
    </row>
    <row r="258" spans="18:24" x14ac:dyDescent="0.25">
      <c r="R258" s="126"/>
      <c r="S258" s="127">
        <f>'2 - FORM AEC2 (2016)'!D424</f>
        <v>0</v>
      </c>
      <c r="T258" s="108" t="e">
        <f t="shared" si="4"/>
        <v>#N/A</v>
      </c>
      <c r="U258" s="126"/>
      <c r="V258" s="126"/>
      <c r="W258" s="126"/>
      <c r="X258" s="128"/>
    </row>
    <row r="259" spans="18:24" x14ac:dyDescent="0.25">
      <c r="R259" s="126"/>
      <c r="S259" s="127">
        <f>'2 - FORM AEC2 (2016)'!D425</f>
        <v>0</v>
      </c>
      <c r="T259" s="108" t="e">
        <f t="shared" si="4"/>
        <v>#N/A</v>
      </c>
      <c r="U259" s="126"/>
      <c r="V259" s="126"/>
      <c r="W259" s="126"/>
      <c r="X259" s="128"/>
    </row>
    <row r="260" spans="18:24" x14ac:dyDescent="0.25">
      <c r="R260" s="126"/>
      <c r="S260" s="127">
        <f>'2 - FORM AEC2 (2016)'!D426</f>
        <v>0</v>
      </c>
      <c r="T260" s="108" t="e">
        <f t="shared" ref="T260:T319" si="5">VLOOKUP($S260,$U$3:$V$29,2,FALSE)</f>
        <v>#N/A</v>
      </c>
      <c r="U260" s="126"/>
      <c r="V260" s="126"/>
      <c r="W260" s="126"/>
      <c r="X260" s="128"/>
    </row>
    <row r="261" spans="18:24" x14ac:dyDescent="0.25">
      <c r="R261" s="126"/>
      <c r="S261" s="127">
        <f>'2 - FORM AEC2 (2016)'!D427</f>
        <v>0</v>
      </c>
      <c r="T261" s="108" t="e">
        <f t="shared" si="5"/>
        <v>#N/A</v>
      </c>
      <c r="U261" s="126"/>
      <c r="V261" s="126"/>
      <c r="W261" s="126"/>
      <c r="X261" s="128"/>
    </row>
    <row r="262" spans="18:24" x14ac:dyDescent="0.25">
      <c r="R262" s="126"/>
      <c r="S262" s="127">
        <f>'2 - FORM AEC2 (2016)'!D428</f>
        <v>0</v>
      </c>
      <c r="T262" s="108" t="e">
        <f t="shared" si="5"/>
        <v>#N/A</v>
      </c>
      <c r="U262" s="126"/>
      <c r="V262" s="126"/>
      <c r="W262" s="126"/>
      <c r="X262" s="128"/>
    </row>
    <row r="263" spans="18:24" x14ac:dyDescent="0.25">
      <c r="R263" s="126"/>
      <c r="S263" s="127">
        <f>'2 - FORM AEC2 (2016)'!D429</f>
        <v>0</v>
      </c>
      <c r="T263" s="108" t="e">
        <f t="shared" si="5"/>
        <v>#N/A</v>
      </c>
      <c r="U263" s="126"/>
      <c r="V263" s="126"/>
      <c r="W263" s="126"/>
      <c r="X263" s="128"/>
    </row>
    <row r="264" spans="18:24" x14ac:dyDescent="0.25">
      <c r="R264" s="126"/>
      <c r="S264" s="127">
        <f>'2 - FORM AEC2 (2016)'!D430</f>
        <v>0</v>
      </c>
      <c r="T264" s="108" t="e">
        <f t="shared" si="5"/>
        <v>#N/A</v>
      </c>
      <c r="U264" s="126"/>
      <c r="V264" s="126"/>
      <c r="W264" s="126"/>
      <c r="X264" s="128"/>
    </row>
    <row r="265" spans="18:24" x14ac:dyDescent="0.25">
      <c r="R265" s="126"/>
      <c r="S265" s="127">
        <f>'2 - FORM AEC2 (2016)'!D431</f>
        <v>0</v>
      </c>
      <c r="T265" s="108" t="e">
        <f t="shared" si="5"/>
        <v>#N/A</v>
      </c>
      <c r="U265" s="126"/>
      <c r="V265" s="126"/>
      <c r="W265" s="126"/>
      <c r="X265" s="128"/>
    </row>
    <row r="266" spans="18:24" x14ac:dyDescent="0.25">
      <c r="R266" s="126"/>
      <c r="S266" s="127">
        <f>'2 - FORM AEC2 (2016)'!D432</f>
        <v>0</v>
      </c>
      <c r="T266" s="108" t="e">
        <f t="shared" si="5"/>
        <v>#N/A</v>
      </c>
      <c r="U266" s="126"/>
      <c r="V266" s="126"/>
      <c r="W266" s="126"/>
      <c r="X266" s="128"/>
    </row>
    <row r="267" spans="18:24" x14ac:dyDescent="0.25">
      <c r="R267" s="126"/>
      <c r="S267" s="127">
        <f>'2 - FORM AEC2 (2016)'!D433</f>
        <v>0</v>
      </c>
      <c r="T267" s="108" t="e">
        <f t="shared" si="5"/>
        <v>#N/A</v>
      </c>
      <c r="U267" s="126"/>
      <c r="V267" s="126"/>
      <c r="W267" s="126"/>
      <c r="X267" s="128"/>
    </row>
    <row r="268" spans="18:24" x14ac:dyDescent="0.25">
      <c r="R268" s="126"/>
      <c r="S268" s="127">
        <f>'2 - FORM AEC2 (2016)'!D434</f>
        <v>0</v>
      </c>
      <c r="T268" s="108" t="e">
        <f t="shared" si="5"/>
        <v>#N/A</v>
      </c>
      <c r="U268" s="126"/>
      <c r="V268" s="126"/>
      <c r="W268" s="126"/>
      <c r="X268" s="128"/>
    </row>
    <row r="269" spans="18:24" x14ac:dyDescent="0.25">
      <c r="R269" s="126"/>
      <c r="S269" s="127">
        <f>'2 - FORM AEC2 (2016)'!D435</f>
        <v>0</v>
      </c>
      <c r="T269" s="108" t="e">
        <f t="shared" si="5"/>
        <v>#N/A</v>
      </c>
      <c r="U269" s="126"/>
      <c r="V269" s="126"/>
      <c r="W269" s="126"/>
      <c r="X269" s="128"/>
    </row>
    <row r="270" spans="18:24" x14ac:dyDescent="0.25">
      <c r="R270" s="126"/>
      <c r="S270" s="127">
        <f>'2 - FORM AEC2 (2016)'!D436</f>
        <v>0</v>
      </c>
      <c r="T270" s="108" t="e">
        <f t="shared" si="5"/>
        <v>#N/A</v>
      </c>
      <c r="U270" s="126"/>
      <c r="V270" s="126"/>
      <c r="W270" s="126"/>
      <c r="X270" s="128"/>
    </row>
    <row r="271" spans="18:24" x14ac:dyDescent="0.25">
      <c r="R271" s="126"/>
      <c r="S271" s="127">
        <f>'2 - FORM AEC2 (2016)'!D437</f>
        <v>0</v>
      </c>
      <c r="T271" s="108" t="e">
        <f t="shared" si="5"/>
        <v>#N/A</v>
      </c>
      <c r="U271" s="126"/>
      <c r="V271" s="126"/>
      <c r="W271" s="126"/>
      <c r="X271" s="128"/>
    </row>
    <row r="272" spans="18:24" x14ac:dyDescent="0.25">
      <c r="R272" s="126"/>
      <c r="S272" s="127">
        <f>'2 - FORM AEC2 (2016)'!D438</f>
        <v>0</v>
      </c>
      <c r="T272" s="108" t="e">
        <f t="shared" si="5"/>
        <v>#N/A</v>
      </c>
      <c r="U272" s="126"/>
      <c r="V272" s="126"/>
      <c r="W272" s="126"/>
      <c r="X272" s="128"/>
    </row>
    <row r="273" spans="18:24" x14ac:dyDescent="0.25">
      <c r="R273" s="126"/>
      <c r="S273" s="127">
        <f>'2 - FORM AEC2 (2016)'!D439</f>
        <v>0</v>
      </c>
      <c r="T273" s="108" t="e">
        <f t="shared" si="5"/>
        <v>#N/A</v>
      </c>
      <c r="U273" s="126"/>
      <c r="V273" s="126"/>
      <c r="W273" s="126"/>
      <c r="X273" s="128"/>
    </row>
    <row r="274" spans="18:24" x14ac:dyDescent="0.25">
      <c r="R274" s="126"/>
      <c r="S274" s="127">
        <f>'2 - FORM AEC2 (2016)'!D440</f>
        <v>0</v>
      </c>
      <c r="T274" s="108" t="e">
        <f t="shared" si="5"/>
        <v>#N/A</v>
      </c>
      <c r="U274" s="126"/>
      <c r="V274" s="126"/>
      <c r="W274" s="126"/>
      <c r="X274" s="128"/>
    </row>
    <row r="275" spans="18:24" x14ac:dyDescent="0.25">
      <c r="R275" s="126"/>
      <c r="S275" s="127">
        <f>'2 - FORM AEC2 (2016)'!D441</f>
        <v>0</v>
      </c>
      <c r="T275" s="108" t="e">
        <f t="shared" si="5"/>
        <v>#N/A</v>
      </c>
      <c r="U275" s="126"/>
      <c r="V275" s="126"/>
      <c r="W275" s="126"/>
      <c r="X275" s="128"/>
    </row>
    <row r="276" spans="18:24" x14ac:dyDescent="0.25">
      <c r="R276" s="144" t="s">
        <v>404</v>
      </c>
      <c r="S276" s="145">
        <f>'2 - FORM AEC2 (2016)'!D455</f>
        <v>0</v>
      </c>
      <c r="T276" s="108" t="e">
        <f t="shared" si="5"/>
        <v>#N/A</v>
      </c>
      <c r="U276" s="144"/>
      <c r="V276" s="144"/>
      <c r="W276" s="144"/>
      <c r="X276" s="146"/>
    </row>
    <row r="277" spans="18:24" x14ac:dyDescent="0.25">
      <c r="R277" s="144"/>
      <c r="S277" s="145">
        <f>'2 - FORM AEC2 (2016)'!D456</f>
        <v>0</v>
      </c>
      <c r="T277" s="108" t="e">
        <f t="shared" si="5"/>
        <v>#N/A</v>
      </c>
      <c r="U277" s="144"/>
      <c r="V277" s="144"/>
      <c r="W277" s="144"/>
      <c r="X277" s="146"/>
    </row>
    <row r="278" spans="18:24" x14ac:dyDescent="0.25">
      <c r="R278" s="144"/>
      <c r="S278" s="145">
        <f>'2 - FORM AEC2 (2016)'!D457</f>
        <v>0</v>
      </c>
      <c r="T278" s="108" t="e">
        <f t="shared" si="5"/>
        <v>#N/A</v>
      </c>
      <c r="U278" s="144"/>
      <c r="V278" s="144"/>
      <c r="W278" s="144"/>
      <c r="X278" s="146"/>
    </row>
    <row r="279" spans="18:24" x14ac:dyDescent="0.25">
      <c r="R279" s="144"/>
      <c r="S279" s="145">
        <f>'2 - FORM AEC2 (2016)'!D458</f>
        <v>0</v>
      </c>
      <c r="T279" s="108" t="e">
        <f t="shared" si="5"/>
        <v>#N/A</v>
      </c>
      <c r="U279" s="144"/>
      <c r="V279" s="144"/>
      <c r="W279" s="144"/>
      <c r="X279" s="146"/>
    </row>
    <row r="280" spans="18:24" x14ac:dyDescent="0.25">
      <c r="R280" s="144"/>
      <c r="S280" s="145">
        <f>'2 - FORM AEC2 (2016)'!D459</f>
        <v>0</v>
      </c>
      <c r="T280" s="108" t="e">
        <f t="shared" si="5"/>
        <v>#N/A</v>
      </c>
      <c r="U280" s="144"/>
      <c r="V280" s="144"/>
      <c r="W280" s="144"/>
      <c r="X280" s="146"/>
    </row>
    <row r="281" spans="18:24" x14ac:dyDescent="0.25">
      <c r="R281" s="144"/>
      <c r="S281" s="145">
        <f>'2 - FORM AEC2 (2016)'!D460</f>
        <v>0</v>
      </c>
      <c r="T281" s="108" t="e">
        <f t="shared" si="5"/>
        <v>#N/A</v>
      </c>
      <c r="U281" s="144"/>
      <c r="V281" s="144"/>
      <c r="W281" s="144"/>
      <c r="X281" s="146"/>
    </row>
    <row r="282" spans="18:24" x14ac:dyDescent="0.25">
      <c r="R282" s="144"/>
      <c r="S282" s="145">
        <f>'2 - FORM AEC2 (2016)'!D461</f>
        <v>0</v>
      </c>
      <c r="T282" s="108" t="e">
        <f t="shared" si="5"/>
        <v>#N/A</v>
      </c>
      <c r="U282" s="144"/>
      <c r="V282" s="144"/>
      <c r="W282" s="144"/>
      <c r="X282" s="146"/>
    </row>
    <row r="283" spans="18:24" x14ac:dyDescent="0.25">
      <c r="R283" s="144"/>
      <c r="S283" s="145">
        <f>'2 - FORM AEC2 (2016)'!D462</f>
        <v>0</v>
      </c>
      <c r="T283" s="108" t="e">
        <f t="shared" si="5"/>
        <v>#N/A</v>
      </c>
      <c r="U283" s="144"/>
      <c r="V283" s="144"/>
      <c r="W283" s="144"/>
      <c r="X283" s="146"/>
    </row>
    <row r="284" spans="18:24" x14ac:dyDescent="0.25">
      <c r="R284" s="144"/>
      <c r="S284" s="145">
        <f>'2 - FORM AEC2 (2016)'!D463</f>
        <v>0</v>
      </c>
      <c r="T284" s="108" t="e">
        <f t="shared" si="5"/>
        <v>#N/A</v>
      </c>
      <c r="U284" s="144"/>
      <c r="V284" s="144"/>
      <c r="W284" s="144"/>
      <c r="X284" s="146"/>
    </row>
    <row r="285" spans="18:24" x14ac:dyDescent="0.25">
      <c r="R285" s="144"/>
      <c r="S285" s="145">
        <f>'2 - FORM AEC2 (2016)'!D464</f>
        <v>0</v>
      </c>
      <c r="T285" s="108" t="e">
        <f t="shared" si="5"/>
        <v>#N/A</v>
      </c>
      <c r="U285" s="144"/>
      <c r="V285" s="144"/>
      <c r="W285" s="144"/>
      <c r="X285" s="146"/>
    </row>
    <row r="286" spans="18:24" x14ac:dyDescent="0.25">
      <c r="R286" s="144"/>
      <c r="S286" s="145">
        <f>'2 - FORM AEC2 (2016)'!D465</f>
        <v>0</v>
      </c>
      <c r="T286" s="108" t="e">
        <f t="shared" si="5"/>
        <v>#N/A</v>
      </c>
      <c r="U286" s="144"/>
      <c r="V286" s="144"/>
      <c r="W286" s="144"/>
      <c r="X286" s="146"/>
    </row>
    <row r="287" spans="18:24" x14ac:dyDescent="0.25">
      <c r="R287" s="144"/>
      <c r="S287" s="145">
        <f>'2 - FORM AEC2 (2016)'!D466</f>
        <v>0</v>
      </c>
      <c r="T287" s="108" t="e">
        <f t="shared" si="5"/>
        <v>#N/A</v>
      </c>
      <c r="U287" s="144"/>
      <c r="V287" s="144"/>
      <c r="W287" s="144"/>
      <c r="X287" s="146"/>
    </row>
    <row r="288" spans="18:24" x14ac:dyDescent="0.25">
      <c r="R288" s="144"/>
      <c r="S288" s="145">
        <f>'2 - FORM AEC2 (2016)'!D467</f>
        <v>0</v>
      </c>
      <c r="T288" s="108" t="e">
        <f t="shared" si="5"/>
        <v>#N/A</v>
      </c>
      <c r="U288" s="144"/>
      <c r="V288" s="144"/>
      <c r="W288" s="144"/>
      <c r="X288" s="146"/>
    </row>
    <row r="289" spans="18:24" x14ac:dyDescent="0.25">
      <c r="R289" s="144"/>
      <c r="S289" s="145">
        <f>'2 - FORM AEC2 (2016)'!D468</f>
        <v>0</v>
      </c>
      <c r="T289" s="108" t="e">
        <f t="shared" si="5"/>
        <v>#N/A</v>
      </c>
      <c r="U289" s="144"/>
      <c r="V289" s="144"/>
      <c r="W289" s="144"/>
      <c r="X289" s="146"/>
    </row>
    <row r="290" spans="18:24" x14ac:dyDescent="0.25">
      <c r="R290" s="144"/>
      <c r="S290" s="145">
        <f>'2 - FORM AEC2 (2016)'!D469</f>
        <v>0</v>
      </c>
      <c r="T290" s="108" t="e">
        <f t="shared" si="5"/>
        <v>#N/A</v>
      </c>
      <c r="U290" s="144"/>
      <c r="V290" s="144"/>
      <c r="W290" s="144"/>
      <c r="X290" s="146"/>
    </row>
    <row r="291" spans="18:24" x14ac:dyDescent="0.25">
      <c r="R291" s="144"/>
      <c r="S291" s="145">
        <f>'2 - FORM AEC2 (2016)'!D470</f>
        <v>0</v>
      </c>
      <c r="T291" s="108" t="e">
        <f t="shared" si="5"/>
        <v>#N/A</v>
      </c>
      <c r="U291" s="144"/>
      <c r="V291" s="144"/>
      <c r="W291" s="144"/>
      <c r="X291" s="146"/>
    </row>
    <row r="292" spans="18:24" x14ac:dyDescent="0.25">
      <c r="R292" s="144"/>
      <c r="S292" s="145">
        <f>'2 - FORM AEC2 (2016)'!D471</f>
        <v>0</v>
      </c>
      <c r="T292" s="108" t="e">
        <f t="shared" si="5"/>
        <v>#N/A</v>
      </c>
      <c r="U292" s="144"/>
      <c r="V292" s="144"/>
      <c r="W292" s="144"/>
      <c r="X292" s="146"/>
    </row>
    <row r="293" spans="18:24" x14ac:dyDescent="0.25">
      <c r="R293" s="144"/>
      <c r="S293" s="145">
        <f>'2 - FORM AEC2 (2016)'!D472</f>
        <v>0</v>
      </c>
      <c r="T293" s="108" t="e">
        <f t="shared" si="5"/>
        <v>#N/A</v>
      </c>
      <c r="U293" s="144"/>
      <c r="V293" s="144"/>
      <c r="W293" s="144"/>
      <c r="X293" s="146"/>
    </row>
    <row r="294" spans="18:24" x14ac:dyDescent="0.25">
      <c r="R294" s="144"/>
      <c r="S294" s="145">
        <f>'2 - FORM AEC2 (2016)'!D473</f>
        <v>0</v>
      </c>
      <c r="T294" s="108" t="e">
        <f t="shared" si="5"/>
        <v>#N/A</v>
      </c>
      <c r="U294" s="144"/>
      <c r="V294" s="144"/>
      <c r="W294" s="144"/>
      <c r="X294" s="146"/>
    </row>
    <row r="295" spans="18:24" x14ac:dyDescent="0.25">
      <c r="R295" s="144"/>
      <c r="S295" s="145">
        <f>'2 - FORM AEC2 (2016)'!D474</f>
        <v>0</v>
      </c>
      <c r="T295" s="108" t="e">
        <f t="shared" si="5"/>
        <v>#N/A</v>
      </c>
      <c r="U295" s="144"/>
      <c r="V295" s="144"/>
      <c r="W295" s="144"/>
      <c r="X295" s="146"/>
    </row>
    <row r="296" spans="18:24" x14ac:dyDescent="0.25">
      <c r="R296" s="144"/>
      <c r="S296" s="145">
        <f>'2 - FORM AEC2 (2016)'!D475</f>
        <v>0</v>
      </c>
      <c r="T296" s="108" t="e">
        <f t="shared" si="5"/>
        <v>#N/A</v>
      </c>
      <c r="U296" s="144"/>
      <c r="V296" s="144"/>
      <c r="W296" s="144"/>
      <c r="X296" s="146"/>
    </row>
    <row r="297" spans="18:24" x14ac:dyDescent="0.25">
      <c r="R297" s="147" t="s">
        <v>405</v>
      </c>
      <c r="S297" s="148">
        <f>'2 - FORM AEC2 (2016)'!D489</f>
        <v>0</v>
      </c>
      <c r="T297" s="108" t="e">
        <f t="shared" si="5"/>
        <v>#N/A</v>
      </c>
      <c r="U297" s="147"/>
      <c r="V297" s="147"/>
      <c r="W297" s="147"/>
      <c r="X297" s="149"/>
    </row>
    <row r="298" spans="18:24" x14ac:dyDescent="0.25">
      <c r="R298" s="147"/>
      <c r="S298" s="148">
        <f>'2 - FORM AEC2 (2016)'!D490</f>
        <v>0</v>
      </c>
      <c r="T298" s="108" t="e">
        <f t="shared" si="5"/>
        <v>#N/A</v>
      </c>
      <c r="U298" s="147"/>
      <c r="V298" s="147"/>
      <c r="W298" s="147"/>
      <c r="X298" s="149"/>
    </row>
    <row r="299" spans="18:24" x14ac:dyDescent="0.25">
      <c r="R299" s="147"/>
      <c r="S299" s="148">
        <f>'2 - FORM AEC2 (2016)'!D491</f>
        <v>0</v>
      </c>
      <c r="T299" s="108" t="e">
        <f t="shared" si="5"/>
        <v>#N/A</v>
      </c>
      <c r="U299" s="147"/>
      <c r="V299" s="147"/>
      <c r="W299" s="147"/>
      <c r="X299" s="149"/>
    </row>
    <row r="300" spans="18:24" x14ac:dyDescent="0.25">
      <c r="R300" s="147"/>
      <c r="S300" s="148">
        <f>'2 - FORM AEC2 (2016)'!D492</f>
        <v>0</v>
      </c>
      <c r="T300" s="108" t="e">
        <f t="shared" si="5"/>
        <v>#N/A</v>
      </c>
      <c r="U300" s="147"/>
      <c r="V300" s="147"/>
      <c r="W300" s="147"/>
      <c r="X300" s="149"/>
    </row>
    <row r="301" spans="18:24" x14ac:dyDescent="0.25">
      <c r="R301" s="147"/>
      <c r="S301" s="148">
        <f>'2 - FORM AEC2 (2016)'!D493</f>
        <v>0</v>
      </c>
      <c r="T301" s="108" t="e">
        <f t="shared" si="5"/>
        <v>#N/A</v>
      </c>
      <c r="U301" s="147"/>
      <c r="V301" s="147"/>
      <c r="W301" s="147"/>
      <c r="X301" s="149"/>
    </row>
    <row r="302" spans="18:24" x14ac:dyDescent="0.25">
      <c r="R302" s="147"/>
      <c r="S302" s="148">
        <f>'2 - FORM AEC2 (2016)'!D494</f>
        <v>0</v>
      </c>
      <c r="T302" s="108" t="e">
        <f t="shared" si="5"/>
        <v>#N/A</v>
      </c>
      <c r="U302" s="147"/>
      <c r="V302" s="147"/>
      <c r="W302" s="147"/>
      <c r="X302" s="149"/>
    </row>
    <row r="303" spans="18:24" x14ac:dyDescent="0.25">
      <c r="R303" s="147"/>
      <c r="S303" s="148">
        <f>'2 - FORM AEC2 (2016)'!D495</f>
        <v>0</v>
      </c>
      <c r="T303" s="108" t="e">
        <f t="shared" si="5"/>
        <v>#N/A</v>
      </c>
      <c r="U303" s="147"/>
      <c r="V303" s="147"/>
      <c r="W303" s="147"/>
      <c r="X303" s="149"/>
    </row>
    <row r="304" spans="18:24" x14ac:dyDescent="0.25">
      <c r="R304" s="147"/>
      <c r="S304" s="148">
        <f>'2 - FORM AEC2 (2016)'!D496</f>
        <v>0</v>
      </c>
      <c r="T304" s="108" t="e">
        <f t="shared" si="5"/>
        <v>#N/A</v>
      </c>
      <c r="U304" s="147"/>
      <c r="V304" s="147"/>
      <c r="W304" s="147"/>
      <c r="X304" s="149"/>
    </row>
    <row r="305" spans="18:24" x14ac:dyDescent="0.25">
      <c r="R305" s="147"/>
      <c r="S305" s="148">
        <f>'2 - FORM AEC2 (2016)'!D497</f>
        <v>0</v>
      </c>
      <c r="T305" s="108" t="e">
        <f t="shared" si="5"/>
        <v>#N/A</v>
      </c>
      <c r="U305" s="147"/>
      <c r="V305" s="147"/>
      <c r="W305" s="147"/>
      <c r="X305" s="149"/>
    </row>
    <row r="306" spans="18:24" x14ac:dyDescent="0.25">
      <c r="R306" s="147"/>
      <c r="S306" s="148">
        <f>'2 - FORM AEC2 (2016)'!D498</f>
        <v>0</v>
      </c>
      <c r="T306" s="108" t="e">
        <f t="shared" si="5"/>
        <v>#N/A</v>
      </c>
      <c r="U306" s="147"/>
      <c r="V306" s="147"/>
      <c r="W306" s="147"/>
      <c r="X306" s="149"/>
    </row>
    <row r="307" spans="18:24" x14ac:dyDescent="0.25">
      <c r="R307" s="147"/>
      <c r="S307" s="148">
        <f>'2 - FORM AEC2 (2016)'!D499</f>
        <v>0</v>
      </c>
      <c r="T307" s="108" t="e">
        <f t="shared" si="5"/>
        <v>#N/A</v>
      </c>
      <c r="U307" s="147"/>
      <c r="V307" s="147"/>
      <c r="W307" s="147"/>
      <c r="X307" s="149"/>
    </row>
    <row r="308" spans="18:24" x14ac:dyDescent="0.25">
      <c r="R308" s="147"/>
      <c r="S308" s="148">
        <f>'2 - FORM AEC2 (2016)'!D500</f>
        <v>0</v>
      </c>
      <c r="T308" s="108" t="e">
        <f t="shared" si="5"/>
        <v>#N/A</v>
      </c>
      <c r="U308" s="147"/>
      <c r="V308" s="147"/>
      <c r="W308" s="147"/>
      <c r="X308" s="149"/>
    </row>
    <row r="309" spans="18:24" x14ac:dyDescent="0.25">
      <c r="R309" s="147"/>
      <c r="S309" s="148">
        <f>'2 - FORM AEC2 (2016)'!D501</f>
        <v>0</v>
      </c>
      <c r="T309" s="108" t="e">
        <f t="shared" si="5"/>
        <v>#N/A</v>
      </c>
      <c r="U309" s="147"/>
      <c r="V309" s="147"/>
      <c r="W309" s="147"/>
      <c r="X309" s="149"/>
    </row>
    <row r="310" spans="18:24" x14ac:dyDescent="0.25">
      <c r="R310" s="147"/>
      <c r="S310" s="148">
        <f>'2 - FORM AEC2 (2016)'!D502</f>
        <v>0</v>
      </c>
      <c r="T310" s="108" t="e">
        <f t="shared" si="5"/>
        <v>#N/A</v>
      </c>
      <c r="U310" s="147"/>
      <c r="V310" s="147"/>
      <c r="W310" s="147"/>
      <c r="X310" s="149"/>
    </row>
    <row r="311" spans="18:24" x14ac:dyDescent="0.25">
      <c r="R311" s="147"/>
      <c r="S311" s="148">
        <f>'2 - FORM AEC2 (2016)'!D503</f>
        <v>0</v>
      </c>
      <c r="T311" s="108" t="e">
        <f t="shared" si="5"/>
        <v>#N/A</v>
      </c>
      <c r="U311" s="147"/>
      <c r="V311" s="147"/>
      <c r="W311" s="147"/>
      <c r="X311" s="149"/>
    </row>
    <row r="312" spans="18:24" x14ac:dyDescent="0.25">
      <c r="R312" s="147"/>
      <c r="S312" s="148">
        <f>'2 - FORM AEC2 (2016)'!D504</f>
        <v>0</v>
      </c>
      <c r="T312" s="108" t="e">
        <f t="shared" si="5"/>
        <v>#N/A</v>
      </c>
      <c r="U312" s="147"/>
      <c r="V312" s="147"/>
      <c r="W312" s="147"/>
      <c r="X312" s="149"/>
    </row>
    <row r="313" spans="18:24" x14ac:dyDescent="0.25">
      <c r="R313" s="147"/>
      <c r="S313" s="148">
        <f>'2 - FORM AEC2 (2016)'!D505</f>
        <v>0</v>
      </c>
      <c r="T313" s="108" t="e">
        <f t="shared" si="5"/>
        <v>#N/A</v>
      </c>
      <c r="U313" s="147"/>
      <c r="V313" s="147"/>
      <c r="W313" s="147"/>
      <c r="X313" s="149"/>
    </row>
    <row r="314" spans="18:24" x14ac:dyDescent="0.25">
      <c r="R314" s="147"/>
      <c r="S314" s="148">
        <f>'2 - FORM AEC2 (2016)'!D506</f>
        <v>0</v>
      </c>
      <c r="T314" s="108" t="e">
        <f t="shared" si="5"/>
        <v>#N/A</v>
      </c>
      <c r="U314" s="147"/>
      <c r="V314" s="147"/>
      <c r="W314" s="147"/>
      <c r="X314" s="149"/>
    </row>
    <row r="315" spans="18:24" x14ac:dyDescent="0.25">
      <c r="R315" s="147"/>
      <c r="S315" s="148">
        <f>'2 - FORM AEC2 (2016)'!D507</f>
        <v>0</v>
      </c>
      <c r="T315" s="108" t="e">
        <f t="shared" si="5"/>
        <v>#N/A</v>
      </c>
      <c r="U315" s="147"/>
      <c r="V315" s="147"/>
      <c r="W315" s="147"/>
      <c r="X315" s="149"/>
    </row>
    <row r="316" spans="18:24" x14ac:dyDescent="0.25">
      <c r="R316" s="147"/>
      <c r="S316" s="148">
        <f>'2 - FORM AEC2 (2016)'!D508</f>
        <v>0</v>
      </c>
      <c r="T316" s="108" t="e">
        <f t="shared" si="5"/>
        <v>#N/A</v>
      </c>
      <c r="U316" s="147"/>
      <c r="V316" s="147"/>
      <c r="W316" s="147"/>
      <c r="X316" s="149"/>
    </row>
    <row r="317" spans="18:24" x14ac:dyDescent="0.25">
      <c r="R317" s="147"/>
      <c r="S317" s="148">
        <f>'2 - FORM AEC2 (2016)'!D509</f>
        <v>0</v>
      </c>
      <c r="T317" s="108" t="e">
        <f t="shared" si="5"/>
        <v>#N/A</v>
      </c>
      <c r="U317" s="147"/>
      <c r="V317" s="147"/>
      <c r="W317" s="147"/>
      <c r="X317" s="149"/>
    </row>
    <row r="318" spans="18:24" x14ac:dyDescent="0.25">
      <c r="T318" s="108" t="e">
        <f t="shared" si="5"/>
        <v>#N/A</v>
      </c>
    </row>
    <row r="319" spans="18:24" x14ac:dyDescent="0.25">
      <c r="T319" s="108" t="e">
        <f t="shared" si="5"/>
        <v>#N/A</v>
      </c>
    </row>
  </sheetData>
  <mergeCells count="1">
    <mergeCell ref="Z3:AD3"/>
  </mergeCells>
  <conditionalFormatting sqref="X3:X15">
    <cfRule type="expression" dxfId="2" priority="4" stopIfTrue="1">
      <formula>NOT(ISERROR(SEARCH("""O""",X3)))</formula>
    </cfRule>
  </conditionalFormatting>
  <conditionalFormatting sqref="X3:X15">
    <cfRule type="expression" dxfId="1" priority="5" stopIfTrue="1">
      <formula>NOT(ISERROR(SEARCH("""P""",X3)))</formula>
    </cfRule>
  </conditionalFormatting>
  <conditionalFormatting sqref="X16:X24">
    <cfRule type="expression" dxfId="0" priority="3" stopIfTrue="1">
      <formula>NOT(ISERROR(SEARCH("""P""",X16)))</formula>
    </cfRule>
  </conditionalFormatting>
  <pageMargins left="0.70000000000000007" right="0.70000000000000007" top="0.75" bottom="0.75" header="0.30000000000000004" footer="0.30000000000000004"/>
  <pageSetup paperSize="9" fitToWidth="0" fitToHeight="0" orientation="landscape"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heetViews>
  <sheetFormatPr defaultRowHeight="15" x14ac:dyDescent="0.2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election activeCell="H41" sqref="H41"/>
    </sheetView>
  </sheetViews>
  <sheetFormatPr defaultRowHeight="15"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heetViews>
  <sheetFormatPr defaultRowHeight="15" x14ac:dyDescent="0.25"/>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92"/>
  <sheetViews>
    <sheetView workbookViewId="0">
      <selection activeCell="E78" sqref="E78"/>
    </sheetView>
  </sheetViews>
  <sheetFormatPr defaultRowHeight="15" x14ac:dyDescent="0.25"/>
  <cols>
    <col min="1" max="1" width="9.140625" style="341"/>
    <col min="2" max="2" width="33.28515625" style="341" bestFit="1" customWidth="1"/>
    <col min="3" max="3" width="10.7109375" style="341" bestFit="1" customWidth="1"/>
    <col min="4" max="16384" width="9.140625" style="341"/>
  </cols>
  <sheetData>
    <row r="1" spans="1:4" x14ac:dyDescent="0.25">
      <c r="A1" s="342"/>
      <c r="B1" s="342"/>
      <c r="C1" s="343" t="s">
        <v>516</v>
      </c>
      <c r="D1" s="344"/>
    </row>
    <row r="2" spans="1:4" x14ac:dyDescent="0.25">
      <c r="A2" s="342" t="s">
        <v>514</v>
      </c>
      <c r="B2" s="345"/>
      <c r="C2" s="342"/>
      <c r="D2" s="346"/>
    </row>
    <row r="5" spans="1:4" ht="34.5" x14ac:dyDescent="0.25">
      <c r="A5" s="347" t="s">
        <v>515</v>
      </c>
      <c r="B5" s="347" t="s">
        <v>162</v>
      </c>
      <c r="C5" s="343" t="s">
        <v>516</v>
      </c>
      <c r="D5" s="348"/>
    </row>
    <row r="6" spans="1:4" x14ac:dyDescent="0.25">
      <c r="A6" s="349"/>
      <c r="B6" s="350"/>
      <c r="C6" s="349"/>
      <c r="D6" s="349"/>
    </row>
    <row r="7" spans="1:4" x14ac:dyDescent="0.25">
      <c r="A7" s="349">
        <v>1</v>
      </c>
      <c r="B7" s="351" t="s">
        <v>165</v>
      </c>
      <c r="C7" s="352">
        <v>1</v>
      </c>
      <c r="D7" s="349" t="s">
        <v>519</v>
      </c>
    </row>
    <row r="8" spans="1:4" x14ac:dyDescent="0.25">
      <c r="A8" s="351">
        <v>2</v>
      </c>
      <c r="B8" s="353" t="s">
        <v>520</v>
      </c>
      <c r="C8" s="354">
        <v>42826</v>
      </c>
      <c r="D8" s="351"/>
    </row>
    <row r="9" spans="1:4" x14ac:dyDescent="0.25">
      <c r="A9" s="351">
        <v>3</v>
      </c>
      <c r="B9" s="353" t="s">
        <v>521</v>
      </c>
      <c r="C9" s="354">
        <v>42979</v>
      </c>
      <c r="D9" s="351"/>
    </row>
    <row r="10" spans="1:4" x14ac:dyDescent="0.25">
      <c r="A10" s="351">
        <v>4</v>
      </c>
      <c r="B10" s="353" t="s">
        <v>522</v>
      </c>
      <c r="C10" s="354">
        <v>42826</v>
      </c>
      <c r="D10" s="351"/>
    </row>
    <row r="11" spans="1:4" x14ac:dyDescent="0.25">
      <c r="A11" s="351">
        <v>5</v>
      </c>
      <c r="B11" s="353" t="s">
        <v>523</v>
      </c>
      <c r="C11" s="354">
        <v>42948</v>
      </c>
      <c r="D11" s="351"/>
    </row>
    <row r="12" spans="1:4" x14ac:dyDescent="0.25">
      <c r="A12" s="351">
        <v>4</v>
      </c>
      <c r="B12" s="353" t="s">
        <v>524</v>
      </c>
      <c r="C12" s="354">
        <v>42826</v>
      </c>
      <c r="D12" s="351"/>
    </row>
    <row r="13" spans="1:4" x14ac:dyDescent="0.25">
      <c r="A13" s="351">
        <v>5</v>
      </c>
      <c r="B13" s="353" t="s">
        <v>525</v>
      </c>
      <c r="C13" s="354">
        <v>43009</v>
      </c>
      <c r="D13" s="351"/>
    </row>
    <row r="14" spans="1:4" x14ac:dyDescent="0.25">
      <c r="A14" s="351">
        <v>6</v>
      </c>
      <c r="B14" s="353" t="s">
        <v>485</v>
      </c>
      <c r="C14" s="354">
        <v>42826</v>
      </c>
      <c r="D14" s="351"/>
    </row>
    <row r="15" spans="1:4" x14ac:dyDescent="0.25">
      <c r="A15" s="351">
        <v>7</v>
      </c>
      <c r="B15" s="353" t="s">
        <v>486</v>
      </c>
      <c r="C15" s="354">
        <v>42979</v>
      </c>
      <c r="D15" s="351"/>
    </row>
    <row r="16" spans="1:4" x14ac:dyDescent="0.25">
      <c r="A16" s="351">
        <v>8</v>
      </c>
      <c r="B16" s="353" t="s">
        <v>494</v>
      </c>
      <c r="C16" s="354">
        <v>42795</v>
      </c>
      <c r="D16" s="351"/>
    </row>
    <row r="17" spans="1:4" x14ac:dyDescent="0.25">
      <c r="A17" s="351">
        <v>8</v>
      </c>
      <c r="B17" s="353" t="s">
        <v>526</v>
      </c>
      <c r="C17" s="354">
        <v>42767</v>
      </c>
      <c r="D17" s="351"/>
    </row>
    <row r="18" spans="1:4" x14ac:dyDescent="0.25">
      <c r="A18" s="351">
        <v>9</v>
      </c>
      <c r="B18" s="353" t="s">
        <v>527</v>
      </c>
      <c r="C18" s="354">
        <v>42979</v>
      </c>
      <c r="D18" s="351"/>
    </row>
    <row r="19" spans="1:4" x14ac:dyDescent="0.25">
      <c r="A19" s="351">
        <v>10</v>
      </c>
      <c r="B19" s="353" t="s">
        <v>528</v>
      </c>
      <c r="C19" s="354">
        <v>42826</v>
      </c>
      <c r="D19" s="351"/>
    </row>
    <row r="20" spans="1:4" x14ac:dyDescent="0.25">
      <c r="A20" s="351">
        <v>11</v>
      </c>
      <c r="B20" s="353" t="s">
        <v>529</v>
      </c>
      <c r="C20" s="354">
        <v>42979</v>
      </c>
    </row>
    <row r="21" spans="1:4" x14ac:dyDescent="0.25">
      <c r="A21" s="351">
        <v>12</v>
      </c>
      <c r="B21" s="353" t="s">
        <v>530</v>
      </c>
      <c r="C21" s="354">
        <v>42979</v>
      </c>
    </row>
    <row r="22" spans="1:4" x14ac:dyDescent="0.25">
      <c r="A22" s="351">
        <v>13</v>
      </c>
      <c r="B22" s="353" t="s">
        <v>531</v>
      </c>
      <c r="C22" s="354">
        <v>42856</v>
      </c>
    </row>
    <row r="23" spans="1:4" x14ac:dyDescent="0.25">
      <c r="A23" s="351">
        <v>14</v>
      </c>
      <c r="B23" s="353" t="s">
        <v>487</v>
      </c>
      <c r="C23" s="354">
        <v>42767</v>
      </c>
    </row>
    <row r="24" spans="1:4" x14ac:dyDescent="0.25">
      <c r="A24" s="351">
        <v>15</v>
      </c>
      <c r="B24" s="353" t="s">
        <v>488</v>
      </c>
      <c r="C24" s="354">
        <v>42948</v>
      </c>
    </row>
    <row r="25" spans="1:4" x14ac:dyDescent="0.25">
      <c r="A25" s="351">
        <v>16</v>
      </c>
      <c r="B25" s="353" t="s">
        <v>489</v>
      </c>
      <c r="C25" s="354">
        <v>42826</v>
      </c>
    </row>
    <row r="26" spans="1:4" x14ac:dyDescent="0.25">
      <c r="A26" s="351">
        <v>17</v>
      </c>
      <c r="B26" s="353" t="s">
        <v>490</v>
      </c>
      <c r="C26" s="354">
        <v>42887</v>
      </c>
    </row>
    <row r="27" spans="1:4" x14ac:dyDescent="0.25">
      <c r="A27" s="351">
        <v>18</v>
      </c>
      <c r="B27" s="353" t="s">
        <v>491</v>
      </c>
      <c r="C27" s="354">
        <v>42979</v>
      </c>
    </row>
    <row r="28" spans="1:4" x14ac:dyDescent="0.25">
      <c r="A28" s="351">
        <v>19</v>
      </c>
      <c r="B28" s="353" t="s">
        <v>532</v>
      </c>
      <c r="C28" s="354">
        <v>42795</v>
      </c>
    </row>
    <row r="29" spans="1:4" x14ac:dyDescent="0.25">
      <c r="A29" s="351">
        <v>20</v>
      </c>
      <c r="B29" s="353" t="s">
        <v>492</v>
      </c>
      <c r="C29" s="354">
        <v>42736</v>
      </c>
    </row>
    <row r="30" spans="1:4" x14ac:dyDescent="0.25">
      <c r="A30" s="351">
        <v>21</v>
      </c>
      <c r="B30" s="353" t="s">
        <v>493</v>
      </c>
      <c r="C30" s="354">
        <v>42948</v>
      </c>
    </row>
    <row r="31" spans="1:4" x14ac:dyDescent="0.25">
      <c r="A31" s="351">
        <v>25</v>
      </c>
      <c r="B31" s="353" t="s">
        <v>495</v>
      </c>
      <c r="C31" s="354">
        <v>43009</v>
      </c>
    </row>
    <row r="32" spans="1:4" x14ac:dyDescent="0.25">
      <c r="A32" s="351">
        <v>26</v>
      </c>
      <c r="B32" s="353" t="s">
        <v>496</v>
      </c>
      <c r="C32" s="354">
        <v>42856</v>
      </c>
    </row>
    <row r="33" spans="1:4" x14ac:dyDescent="0.25">
      <c r="A33" s="351">
        <v>27</v>
      </c>
      <c r="B33" s="355" t="s">
        <v>497</v>
      </c>
      <c r="C33" s="354">
        <v>42856</v>
      </c>
      <c r="D33" s="351"/>
    </row>
    <row r="34" spans="1:4" x14ac:dyDescent="0.25">
      <c r="A34" s="351">
        <v>28</v>
      </c>
      <c r="B34" s="356" t="s">
        <v>498</v>
      </c>
      <c r="C34" s="354">
        <v>42948</v>
      </c>
      <c r="D34" s="351"/>
    </row>
    <row r="35" spans="1:4" x14ac:dyDescent="0.25">
      <c r="A35" s="351">
        <v>1</v>
      </c>
      <c r="B35" s="351" t="s">
        <v>197</v>
      </c>
      <c r="C35" s="357">
        <v>1</v>
      </c>
      <c r="D35" s="349" t="s">
        <v>519</v>
      </c>
    </row>
    <row r="36" spans="1:4" x14ac:dyDescent="0.25">
      <c r="A36" s="351">
        <v>2</v>
      </c>
      <c r="B36" s="353" t="s">
        <v>533</v>
      </c>
      <c r="C36" s="354">
        <v>42767</v>
      </c>
      <c r="D36" s="351"/>
    </row>
    <row r="37" spans="1:4" x14ac:dyDescent="0.25">
      <c r="A37" s="351">
        <v>3</v>
      </c>
      <c r="B37" s="353" t="s">
        <v>534</v>
      </c>
      <c r="C37" s="354">
        <v>42826</v>
      </c>
      <c r="D37" s="351"/>
    </row>
    <row r="38" spans="1:4" x14ac:dyDescent="0.25">
      <c r="A38" s="351">
        <v>4</v>
      </c>
      <c r="B38" s="353" t="s">
        <v>499</v>
      </c>
      <c r="C38" s="354">
        <v>42826</v>
      </c>
      <c r="D38" s="351"/>
    </row>
    <row r="39" spans="1:4" x14ac:dyDescent="0.25">
      <c r="A39" s="351">
        <v>5</v>
      </c>
      <c r="B39" s="353" t="s">
        <v>500</v>
      </c>
      <c r="C39" s="354">
        <v>42948</v>
      </c>
      <c r="D39" s="351"/>
    </row>
    <row r="40" spans="1:4" x14ac:dyDescent="0.25">
      <c r="A40" s="351">
        <v>6</v>
      </c>
      <c r="B40" s="353" t="s">
        <v>535</v>
      </c>
      <c r="C40" s="354">
        <v>42736</v>
      </c>
      <c r="D40" s="351"/>
    </row>
    <row r="41" spans="1:4" x14ac:dyDescent="0.25">
      <c r="A41" s="351">
        <v>7</v>
      </c>
      <c r="B41" s="353" t="s">
        <v>536</v>
      </c>
      <c r="C41" s="354">
        <v>42856</v>
      </c>
      <c r="D41" s="351"/>
    </row>
    <row r="42" spans="1:4" x14ac:dyDescent="0.25">
      <c r="A42" s="351">
        <v>8</v>
      </c>
      <c r="B42" s="353" t="s">
        <v>537</v>
      </c>
      <c r="C42" s="354">
        <v>42979</v>
      </c>
      <c r="D42" s="351"/>
    </row>
    <row r="43" spans="1:4" x14ac:dyDescent="0.25">
      <c r="A43" s="351">
        <v>9</v>
      </c>
      <c r="B43" s="353" t="s">
        <v>538</v>
      </c>
      <c r="C43" s="354">
        <v>42736</v>
      </c>
      <c r="D43" s="351"/>
    </row>
    <row r="44" spans="1:4" x14ac:dyDescent="0.25">
      <c r="A44" s="351">
        <v>10</v>
      </c>
      <c r="B44" s="353" t="s">
        <v>539</v>
      </c>
      <c r="C44" s="354">
        <v>42979</v>
      </c>
      <c r="D44" s="351"/>
    </row>
    <row r="45" spans="1:4" x14ac:dyDescent="0.25">
      <c r="A45" s="351">
        <v>11</v>
      </c>
      <c r="B45" s="353" t="s">
        <v>540</v>
      </c>
      <c r="C45" s="354">
        <v>42948</v>
      </c>
      <c r="D45" s="351"/>
    </row>
    <row r="46" spans="1:4" x14ac:dyDescent="0.25">
      <c r="A46" s="351">
        <v>12</v>
      </c>
      <c r="B46" s="353" t="s">
        <v>541</v>
      </c>
      <c r="C46" s="354">
        <v>42979</v>
      </c>
      <c r="D46" s="351"/>
    </row>
    <row r="47" spans="1:4" x14ac:dyDescent="0.25">
      <c r="A47" s="351">
        <v>13</v>
      </c>
      <c r="B47" s="353" t="s">
        <v>542</v>
      </c>
      <c r="C47" s="354">
        <v>42856</v>
      </c>
      <c r="D47" s="351"/>
    </row>
    <row r="48" spans="1:4" x14ac:dyDescent="0.25">
      <c r="A48" s="351">
        <v>14</v>
      </c>
      <c r="B48" s="353" t="s">
        <v>543</v>
      </c>
      <c r="C48" s="354">
        <v>43009</v>
      </c>
      <c r="D48" s="351"/>
    </row>
    <row r="49" spans="1:4" x14ac:dyDescent="0.25">
      <c r="A49" s="351">
        <v>15</v>
      </c>
      <c r="B49" s="353" t="s">
        <v>501</v>
      </c>
      <c r="C49" s="354">
        <v>42736</v>
      </c>
      <c r="D49" s="351"/>
    </row>
    <row r="50" spans="1:4" x14ac:dyDescent="0.25">
      <c r="A50" s="351">
        <v>1</v>
      </c>
      <c r="B50" s="351" t="s">
        <v>214</v>
      </c>
      <c r="C50" s="357">
        <v>1</v>
      </c>
      <c r="D50" s="349" t="s">
        <v>519</v>
      </c>
    </row>
    <row r="51" spans="1:4" x14ac:dyDescent="0.25">
      <c r="A51" s="351">
        <v>2</v>
      </c>
      <c r="B51" s="353" t="s">
        <v>544</v>
      </c>
      <c r="C51" s="354">
        <v>42795</v>
      </c>
      <c r="D51" s="351"/>
    </row>
    <row r="52" spans="1:4" x14ac:dyDescent="0.25">
      <c r="A52" s="351">
        <v>3</v>
      </c>
      <c r="B52" s="353" t="s">
        <v>545</v>
      </c>
      <c r="C52" s="354">
        <v>43009</v>
      </c>
      <c r="D52" s="351"/>
    </row>
    <row r="53" spans="1:4" x14ac:dyDescent="0.25">
      <c r="A53" s="351">
        <v>4</v>
      </c>
      <c r="B53" s="353" t="s">
        <v>546</v>
      </c>
      <c r="C53" s="354">
        <v>42736</v>
      </c>
      <c r="D53" s="351"/>
    </row>
    <row r="54" spans="1:4" x14ac:dyDescent="0.25">
      <c r="A54" s="351">
        <v>5</v>
      </c>
      <c r="B54" s="353" t="s">
        <v>547</v>
      </c>
      <c r="C54" s="354">
        <v>42856</v>
      </c>
      <c r="D54" s="351"/>
    </row>
    <row r="55" spans="1:4" x14ac:dyDescent="0.25">
      <c r="A55" s="351">
        <v>6</v>
      </c>
      <c r="B55" s="353" t="s">
        <v>548</v>
      </c>
      <c r="C55" s="354">
        <v>42705</v>
      </c>
      <c r="D55" s="351"/>
    </row>
    <row r="56" spans="1:4" x14ac:dyDescent="0.25">
      <c r="A56" s="351">
        <v>7</v>
      </c>
      <c r="B56" s="353" t="s">
        <v>549</v>
      </c>
      <c r="C56" s="354">
        <v>42856</v>
      </c>
      <c r="D56" s="351"/>
    </row>
    <row r="57" spans="1:4" x14ac:dyDescent="0.25">
      <c r="A57" s="351">
        <v>8</v>
      </c>
      <c r="B57" s="353" t="s">
        <v>548</v>
      </c>
      <c r="C57" s="354">
        <v>43009</v>
      </c>
      <c r="D57" s="351"/>
    </row>
    <row r="58" spans="1:4" x14ac:dyDescent="0.25">
      <c r="A58" s="351">
        <v>9</v>
      </c>
      <c r="B58" s="353" t="s">
        <v>550</v>
      </c>
      <c r="C58" s="354">
        <v>42767</v>
      </c>
      <c r="D58" s="351"/>
    </row>
    <row r="59" spans="1:4" x14ac:dyDescent="0.25">
      <c r="A59" s="351">
        <v>10</v>
      </c>
      <c r="B59" s="353" t="s">
        <v>551</v>
      </c>
      <c r="C59" s="354">
        <v>43009</v>
      </c>
      <c r="D59" s="351"/>
    </row>
    <row r="60" spans="1:4" x14ac:dyDescent="0.25">
      <c r="A60" s="351">
        <v>11</v>
      </c>
      <c r="B60" s="353" t="s">
        <v>552</v>
      </c>
      <c r="C60" s="354">
        <v>42736</v>
      </c>
      <c r="D60" s="351"/>
    </row>
    <row r="61" spans="1:4" x14ac:dyDescent="0.25">
      <c r="A61" s="351">
        <v>12</v>
      </c>
      <c r="B61" s="353" t="s">
        <v>553</v>
      </c>
      <c r="C61" s="354">
        <v>42826</v>
      </c>
      <c r="D61" s="351"/>
    </row>
    <row r="62" spans="1:4" x14ac:dyDescent="0.25">
      <c r="A62" s="351">
        <v>13</v>
      </c>
      <c r="B62" s="353" t="s">
        <v>554</v>
      </c>
      <c r="C62" s="354">
        <v>42979</v>
      </c>
      <c r="D62" s="351"/>
    </row>
    <row r="63" spans="1:4" x14ac:dyDescent="0.25">
      <c r="A63" s="351">
        <v>14</v>
      </c>
      <c r="B63" s="353" t="s">
        <v>555</v>
      </c>
      <c r="C63" s="354">
        <v>42736</v>
      </c>
      <c r="D63" s="351"/>
    </row>
    <row r="64" spans="1:4" x14ac:dyDescent="0.25">
      <c r="A64" s="351">
        <v>15</v>
      </c>
      <c r="B64" s="353" t="s">
        <v>556</v>
      </c>
      <c r="C64" s="354">
        <v>42826</v>
      </c>
      <c r="D64" s="351"/>
    </row>
    <row r="65" spans="1:4" x14ac:dyDescent="0.25">
      <c r="A65" s="351">
        <v>16</v>
      </c>
      <c r="B65" s="353" t="s">
        <v>557</v>
      </c>
      <c r="C65" s="354">
        <v>42979</v>
      </c>
      <c r="D65" s="351"/>
    </row>
    <row r="66" spans="1:4" x14ac:dyDescent="0.25">
      <c r="A66" s="351">
        <v>17</v>
      </c>
      <c r="B66" s="358" t="s">
        <v>558</v>
      </c>
      <c r="C66" s="354">
        <v>42736</v>
      </c>
      <c r="D66" s="351"/>
    </row>
    <row r="67" spans="1:4" x14ac:dyDescent="0.25">
      <c r="A67" s="351">
        <v>18</v>
      </c>
      <c r="B67" s="358" t="s">
        <v>559</v>
      </c>
      <c r="C67" s="354">
        <v>42826</v>
      </c>
      <c r="D67" s="351"/>
    </row>
    <row r="68" spans="1:4" x14ac:dyDescent="0.25">
      <c r="A68" s="351">
        <v>19</v>
      </c>
      <c r="B68" s="358" t="s">
        <v>560</v>
      </c>
      <c r="C68" s="354">
        <v>42979</v>
      </c>
      <c r="D68" s="351"/>
    </row>
    <row r="69" spans="1:4" x14ac:dyDescent="0.25">
      <c r="A69" s="351">
        <v>20</v>
      </c>
      <c r="B69" s="353" t="s">
        <v>561</v>
      </c>
      <c r="C69" s="354">
        <v>42767</v>
      </c>
      <c r="D69" s="351"/>
    </row>
    <row r="70" spans="1:4" x14ac:dyDescent="0.25">
      <c r="A70" s="351">
        <v>21</v>
      </c>
      <c r="B70" s="353" t="s">
        <v>562</v>
      </c>
      <c r="C70" s="354">
        <v>43009</v>
      </c>
      <c r="D70" s="351"/>
    </row>
    <row r="71" spans="1:4" x14ac:dyDescent="0.25">
      <c r="A71" s="351">
        <v>22</v>
      </c>
      <c r="B71" s="353" t="s">
        <v>563</v>
      </c>
      <c r="C71" s="354">
        <v>42767</v>
      </c>
      <c r="D71" s="351"/>
    </row>
    <row r="72" spans="1:4" x14ac:dyDescent="0.25">
      <c r="A72" s="351">
        <v>23</v>
      </c>
      <c r="B72" s="353" t="s">
        <v>564</v>
      </c>
      <c r="C72" s="354">
        <v>43040</v>
      </c>
      <c r="D72" s="351"/>
    </row>
    <row r="73" spans="1:4" x14ac:dyDescent="0.25">
      <c r="A73" s="351">
        <v>24</v>
      </c>
      <c r="B73" s="353" t="s">
        <v>565</v>
      </c>
      <c r="C73" s="354">
        <v>42767</v>
      </c>
      <c r="D73" s="351"/>
    </row>
    <row r="74" spans="1:4" x14ac:dyDescent="0.25">
      <c r="A74" s="351">
        <v>25</v>
      </c>
      <c r="B74" s="353" t="s">
        <v>566</v>
      </c>
      <c r="C74" s="354">
        <v>43009</v>
      </c>
      <c r="D74" s="351"/>
    </row>
    <row r="75" spans="1:4" x14ac:dyDescent="0.25">
      <c r="A75" s="351">
        <v>26</v>
      </c>
      <c r="B75" s="353" t="s">
        <v>567</v>
      </c>
      <c r="C75" s="354">
        <v>42856</v>
      </c>
      <c r="D75" s="351"/>
    </row>
    <row r="76" spans="1:4" x14ac:dyDescent="0.25">
      <c r="A76" s="351">
        <v>27</v>
      </c>
      <c r="B76" s="353" t="s">
        <v>568</v>
      </c>
      <c r="C76" s="354">
        <v>42736</v>
      </c>
      <c r="D76" s="351"/>
    </row>
    <row r="77" spans="1:4" x14ac:dyDescent="0.25">
      <c r="A77" s="351">
        <v>28</v>
      </c>
      <c r="B77" s="353" t="s">
        <v>569</v>
      </c>
      <c r="C77" s="354">
        <v>42979</v>
      </c>
      <c r="D77" s="351"/>
    </row>
    <row r="78" spans="1:4" x14ac:dyDescent="0.25">
      <c r="A78" s="351">
        <v>29</v>
      </c>
      <c r="B78" s="353" t="s">
        <v>570</v>
      </c>
      <c r="C78" s="354">
        <v>42826</v>
      </c>
      <c r="D78" s="351"/>
    </row>
    <row r="79" spans="1:4" x14ac:dyDescent="0.25">
      <c r="A79" s="351">
        <v>30</v>
      </c>
      <c r="B79" s="353" t="s">
        <v>571</v>
      </c>
      <c r="C79" s="354">
        <v>42736</v>
      </c>
      <c r="D79" s="351"/>
    </row>
    <row r="80" spans="1:4" x14ac:dyDescent="0.25">
      <c r="A80" s="351">
        <v>31</v>
      </c>
      <c r="B80" s="353" t="s">
        <v>572</v>
      </c>
      <c r="C80" s="354">
        <v>42795</v>
      </c>
      <c r="D80" s="351"/>
    </row>
    <row r="81" spans="1:4" x14ac:dyDescent="0.25">
      <c r="A81" s="351">
        <v>32</v>
      </c>
      <c r="B81" s="353" t="s">
        <v>573</v>
      </c>
      <c r="C81" s="354">
        <v>42979</v>
      </c>
      <c r="D81" s="351"/>
    </row>
    <row r="82" spans="1:4" x14ac:dyDescent="0.25">
      <c r="A82" s="351">
        <v>33</v>
      </c>
      <c r="B82" s="351" t="s">
        <v>229</v>
      </c>
      <c r="C82" s="351"/>
      <c r="D82" s="351"/>
    </row>
    <row r="83" spans="1:4" x14ac:dyDescent="0.25">
      <c r="A83" s="351">
        <v>1</v>
      </c>
      <c r="B83" s="351" t="s">
        <v>233</v>
      </c>
      <c r="C83" s="357">
        <v>1</v>
      </c>
      <c r="D83" s="349" t="s">
        <v>519</v>
      </c>
    </row>
    <row r="84" spans="1:4" x14ac:dyDescent="0.25">
      <c r="A84" s="351">
        <v>2</v>
      </c>
      <c r="B84" s="353" t="s">
        <v>574</v>
      </c>
      <c r="C84" s="354">
        <v>42767</v>
      </c>
      <c r="D84" s="351"/>
    </row>
    <row r="85" spans="1:4" x14ac:dyDescent="0.25">
      <c r="A85" s="351">
        <v>3</v>
      </c>
      <c r="B85" s="353" t="s">
        <v>575</v>
      </c>
      <c r="C85" s="354">
        <v>42795</v>
      </c>
      <c r="D85" s="351"/>
    </row>
    <row r="86" spans="1:4" x14ac:dyDescent="0.25">
      <c r="A86" s="351">
        <v>4</v>
      </c>
      <c r="B86" s="353" t="s">
        <v>576</v>
      </c>
      <c r="C86" s="354">
        <v>42795</v>
      </c>
      <c r="D86" s="351"/>
    </row>
    <row r="87" spans="1:4" x14ac:dyDescent="0.25">
      <c r="A87" s="351">
        <v>5</v>
      </c>
      <c r="B87" s="353" t="s">
        <v>577</v>
      </c>
      <c r="C87" s="354">
        <v>42767</v>
      </c>
      <c r="D87" s="351"/>
    </row>
    <row r="88" spans="1:4" x14ac:dyDescent="0.25">
      <c r="A88" s="351">
        <v>6</v>
      </c>
      <c r="B88" s="353" t="s">
        <v>578</v>
      </c>
      <c r="C88" s="354">
        <v>42826</v>
      </c>
      <c r="D88" s="351"/>
    </row>
    <row r="89" spans="1:4" x14ac:dyDescent="0.25">
      <c r="A89" s="351">
        <v>7</v>
      </c>
      <c r="B89" s="353" t="s">
        <v>579</v>
      </c>
      <c r="C89" s="354">
        <v>42917</v>
      </c>
      <c r="D89" s="351"/>
    </row>
    <row r="90" spans="1:4" x14ac:dyDescent="0.25">
      <c r="A90" s="351">
        <v>8</v>
      </c>
      <c r="B90" s="353" t="s">
        <v>580</v>
      </c>
      <c r="C90" s="354">
        <v>42979</v>
      </c>
      <c r="D90" s="351"/>
    </row>
    <row r="91" spans="1:4" x14ac:dyDescent="0.25">
      <c r="A91" s="351">
        <v>9</v>
      </c>
      <c r="B91" s="353" t="s">
        <v>581</v>
      </c>
      <c r="C91" s="359">
        <v>42767</v>
      </c>
      <c r="D91" s="346"/>
    </row>
    <row r="92" spans="1:4" x14ac:dyDescent="0.25">
      <c r="A92" s="351">
        <v>10</v>
      </c>
      <c r="B92" s="353" t="s">
        <v>582</v>
      </c>
      <c r="C92" s="360">
        <v>42826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IU52"/>
  <sheetViews>
    <sheetView showGridLines="0" showRowColHeaders="0" zoomScale="90" zoomScaleNormal="90" workbookViewId="0"/>
  </sheetViews>
  <sheetFormatPr defaultColWidth="0" defaultRowHeight="15" zeroHeight="1" x14ac:dyDescent="0.25"/>
  <cols>
    <col min="1" max="1" width="2" customWidth="1"/>
    <col min="2" max="4" width="4.7109375" customWidth="1"/>
    <col min="5" max="5" width="9.7109375" customWidth="1"/>
    <col min="6" max="6" width="24.140625" hidden="1" customWidth="1"/>
    <col min="7" max="7" width="19.28515625" customWidth="1"/>
    <col min="8" max="8" width="14" customWidth="1"/>
    <col min="9" max="9" width="9.140625" customWidth="1"/>
    <col min="10" max="10" width="3.85546875" customWidth="1"/>
    <col min="11" max="11" width="9.5703125" customWidth="1"/>
    <col min="12" max="12" width="3.140625" customWidth="1"/>
    <col min="13" max="13" width="15.140625" customWidth="1"/>
    <col min="14" max="14" width="9.140625" hidden="1" customWidth="1"/>
    <col min="15" max="15" width="8.7109375" customWidth="1"/>
    <col min="16" max="16" width="9.140625" customWidth="1"/>
    <col min="17" max="17" width="7" customWidth="1"/>
    <col min="18" max="18" width="0.140625" customWidth="1"/>
    <col min="19" max="19" width="6.140625" customWidth="1"/>
    <col min="20" max="20" width="4.5703125" customWidth="1"/>
    <col min="21" max="21" width="3" customWidth="1"/>
    <col min="22" max="22" width="5.5703125" customWidth="1"/>
    <col min="23" max="23" width="8.28515625" customWidth="1"/>
    <col min="24" max="24" width="1.7109375" style="256" customWidth="1"/>
    <col min="25" max="25" width="4.140625" style="256" hidden="1" customWidth="1"/>
    <col min="26" max="26" width="9.140625" style="256" hidden="1" customWidth="1"/>
    <col min="27" max="27" width="6.85546875" style="256" hidden="1" customWidth="1"/>
    <col min="28" max="28" width="12.28515625" style="256" hidden="1" customWidth="1"/>
    <col min="29" max="31" width="9.140625" style="256" hidden="1" customWidth="1"/>
    <col min="32" max="32" width="14.28515625" style="256" hidden="1" customWidth="1"/>
    <col min="33" max="33" width="9.85546875" style="256" hidden="1" customWidth="1"/>
    <col min="34" max="34" width="1.85546875" style="256" hidden="1" customWidth="1"/>
    <col min="35" max="255" width="9.140625" style="256" hidden="1" customWidth="1"/>
    <col min="256" max="16383" width="0" style="256" hidden="1"/>
    <col min="16384" max="16384" width="1.85546875" style="256" customWidth="1"/>
  </cols>
  <sheetData>
    <row r="1" spans="1:35" s="367" customFormat="1" ht="8.25" customHeight="1" x14ac:dyDescent="0.25">
      <c r="A1" s="182"/>
      <c r="B1" s="366"/>
      <c r="C1" s="366"/>
      <c r="D1" s="366"/>
      <c r="E1" s="366"/>
      <c r="F1" s="366"/>
      <c r="G1" s="366"/>
      <c r="H1" s="366"/>
      <c r="I1" s="366"/>
      <c r="J1" s="366"/>
      <c r="K1" s="366"/>
      <c r="L1" s="366"/>
      <c r="M1" s="366"/>
      <c r="N1" s="366"/>
      <c r="O1" s="366"/>
      <c r="P1" s="366"/>
      <c r="Q1" s="366"/>
      <c r="R1" s="366"/>
      <c r="S1" s="366"/>
      <c r="T1" s="366"/>
      <c r="U1" s="366"/>
      <c r="V1" s="366"/>
      <c r="W1" s="366"/>
    </row>
    <row r="2" spans="1:35" s="367" customFormat="1" ht="32.25" customHeight="1" x14ac:dyDescent="0.45">
      <c r="A2"/>
      <c r="B2" s="368" t="s">
        <v>2</v>
      </c>
      <c r="C2" s="369"/>
      <c r="D2" s="369"/>
      <c r="E2" s="369"/>
      <c r="F2" s="369"/>
      <c r="G2" s="370"/>
      <c r="L2" s="366"/>
      <c r="M2" s="366"/>
      <c r="N2" s="366"/>
      <c r="O2" s="366"/>
      <c r="P2" s="366"/>
      <c r="Q2" s="366"/>
      <c r="R2" s="366"/>
      <c r="S2" s="366"/>
      <c r="T2" s="366"/>
      <c r="U2" s="366"/>
      <c r="V2" s="366"/>
      <c r="W2" s="366"/>
      <c r="X2" s="371"/>
      <c r="Z2" s="543" t="s">
        <v>3</v>
      </c>
      <c r="AA2" s="543"/>
      <c r="AB2" s="543"/>
      <c r="AC2" s="543"/>
      <c r="AD2" s="543"/>
    </row>
    <row r="3" spans="1:35" s="367" customFormat="1" ht="35.25" customHeight="1" thickBot="1" x14ac:dyDescent="0.35">
      <c r="A3"/>
      <c r="B3" s="544" t="s">
        <v>433</v>
      </c>
      <c r="C3" s="544"/>
      <c r="D3" s="544"/>
      <c r="E3" s="544"/>
      <c r="F3" s="544"/>
      <c r="G3" s="544"/>
      <c r="H3" s="544"/>
      <c r="I3" s="544"/>
      <c r="J3" s="544"/>
      <c r="K3" s="544"/>
      <c r="M3" s="372"/>
      <c r="N3" s="373"/>
      <c r="O3" s="373"/>
      <c r="P3" s="373"/>
      <c r="Q3" s="373"/>
      <c r="R3" s="373"/>
      <c r="S3" s="373"/>
      <c r="T3" s="373"/>
      <c r="U3" s="373"/>
      <c r="V3" s="373"/>
      <c r="W3" s="373"/>
      <c r="Z3" s="545" t="s">
        <v>4</v>
      </c>
      <c r="AA3" s="545"/>
      <c r="AB3" s="545"/>
      <c r="AC3" s="545"/>
      <c r="AD3" s="374"/>
    </row>
    <row r="4" spans="1:35" s="367" customFormat="1" ht="19.5" thickBot="1" x14ac:dyDescent="0.35">
      <c r="A4"/>
      <c r="B4" s="544"/>
      <c r="C4" s="544"/>
      <c r="D4" s="544"/>
      <c r="E4" s="544"/>
      <c r="F4" s="544"/>
      <c r="G4" s="544"/>
      <c r="H4" s="544"/>
      <c r="I4" s="544"/>
      <c r="J4" s="544"/>
      <c r="K4" s="544"/>
      <c r="M4" s="546"/>
      <c r="N4" s="524"/>
      <c r="O4" s="524"/>
      <c r="P4" s="524"/>
      <c r="Q4" s="524"/>
      <c r="R4" s="524"/>
      <c r="S4" s="524"/>
      <c r="T4" s="524"/>
      <c r="U4" s="524"/>
      <c r="V4" s="524"/>
      <c r="W4" s="524"/>
      <c r="Z4" s="375" t="s">
        <v>5</v>
      </c>
      <c r="AA4" s="376">
        <f>COUNTBLANK($G$6:$G$9)</f>
        <v>4</v>
      </c>
      <c r="AB4" s="540" t="str">
        <f>"There are "&amp;COUNTBLANK(G6:G9)&amp;" section(s) you have not completed"</f>
        <v>There are 4 section(s) you have not completed</v>
      </c>
      <c r="AC4" s="540"/>
      <c r="AD4" s="540"/>
      <c r="AE4" s="540"/>
      <c r="AF4" s="540"/>
      <c r="AG4" s="377" t="str">
        <f>IF(AA4=0, "P", "O")</f>
        <v>O</v>
      </c>
      <c r="AI4" s="378"/>
    </row>
    <row r="5" spans="1:35" s="367" customFormat="1" ht="21.75" thickBot="1" x14ac:dyDescent="0.4">
      <c r="A5"/>
      <c r="B5" s="379" t="s">
        <v>6</v>
      </c>
      <c r="C5" s="380"/>
      <c r="D5" s="380"/>
      <c r="E5" s="380"/>
      <c r="F5" s="380"/>
      <c r="G5" s="381"/>
      <c r="H5" s="381"/>
      <c r="I5" s="381"/>
      <c r="J5" s="382"/>
      <c r="K5" s="383" t="s">
        <v>7</v>
      </c>
      <c r="L5" s="366"/>
      <c r="M5" s="384" t="s">
        <v>3</v>
      </c>
      <c r="N5" s="384"/>
      <c r="O5" s="384"/>
      <c r="P5" s="384"/>
      <c r="Q5" s="384"/>
      <c r="R5" s="364"/>
      <c r="S5" s="364"/>
      <c r="T5" s="364"/>
      <c r="U5" s="364"/>
      <c r="V5" s="364"/>
      <c r="W5" s="364"/>
      <c r="Z5" s="375" t="s">
        <v>8</v>
      </c>
      <c r="AA5" s="376">
        <f>COUNTBLANK($G$11:$G$12)+COUNTBLANK($G$14:$G$16)</f>
        <v>5</v>
      </c>
      <c r="AB5" s="540" t="str">
        <f>"There are "&amp;COUNTBLANK(G11:G12)+COUNTBLANK(G14:G16)&amp;" sections(s) you have not completed"</f>
        <v>There are 5 sections(s) you have not completed</v>
      </c>
      <c r="AC5" s="540"/>
      <c r="AD5" s="540"/>
      <c r="AE5" s="540"/>
      <c r="AF5" s="540"/>
      <c r="AG5" s="377" t="str">
        <f>IF(AA5=0, "P", "O")</f>
        <v>O</v>
      </c>
      <c r="AI5" s="378"/>
    </row>
    <row r="6" spans="1:35" s="367" customFormat="1" ht="18" customHeight="1" x14ac:dyDescent="0.3">
      <c r="A6"/>
      <c r="B6" s="538" t="s">
        <v>9</v>
      </c>
      <c r="C6" s="538"/>
      <c r="D6" s="538"/>
      <c r="E6" s="538"/>
      <c r="F6" s="385"/>
      <c r="G6" s="539"/>
      <c r="H6" s="539"/>
      <c r="I6" s="539"/>
      <c r="J6" s="539"/>
      <c r="K6" s="386" t="str">
        <f>IF(NOT($B$43=1),"",IF(OR(COUNTBLANK(G6:G6)=1),"O","P"))</f>
        <v/>
      </c>
      <c r="L6" s="366"/>
      <c r="M6" s="549" t="s">
        <v>4</v>
      </c>
      <c r="N6" s="550"/>
      <c r="O6" s="550"/>
      <c r="P6" s="550"/>
      <c r="Q6" s="550"/>
      <c r="R6" s="550"/>
      <c r="S6" s="550"/>
      <c r="T6" s="550"/>
      <c r="U6" s="550"/>
      <c r="V6" s="550"/>
      <c r="W6" s="550"/>
      <c r="Z6" s="375" t="s">
        <v>10</v>
      </c>
      <c r="AA6" s="376">
        <f>COUNTBLANK($C$20)+COUNTBLANK($G$20)+COUNTBLANK($H$20)</f>
        <v>3</v>
      </c>
      <c r="AB6" s="540" t="str">
        <f>"There are "&amp;COUNTBLANK(C20)+COUNTBLANK(G20)+COUNTBLANK(H20)&amp;" section(s) you have not completed"</f>
        <v>There are 3 section(s) you have not completed</v>
      </c>
      <c r="AC6" s="540"/>
      <c r="AD6" s="540"/>
      <c r="AE6" s="540"/>
      <c r="AF6" s="540"/>
      <c r="AG6" s="377" t="str">
        <f>IF(AA6=0, "P", "O")</f>
        <v>O</v>
      </c>
      <c r="AI6" s="387"/>
    </row>
    <row r="7" spans="1:35" s="367" customFormat="1" ht="18" customHeight="1" x14ac:dyDescent="0.25">
      <c r="A7"/>
      <c r="B7" s="528" t="s">
        <v>11</v>
      </c>
      <c r="C7" s="528"/>
      <c r="D7" s="528"/>
      <c r="E7" s="528"/>
      <c r="F7" s="388"/>
      <c r="G7" s="529"/>
      <c r="H7" s="529"/>
      <c r="I7" s="529"/>
      <c r="J7" s="529"/>
      <c r="K7" s="386" t="str">
        <f>IF(NOT($B$43=1),"",IF(OR(COUNTBLANK(G7:G7)=1),"O","P"))</f>
        <v/>
      </c>
      <c r="L7" s="366"/>
      <c r="M7" s="364"/>
      <c r="N7" s="364"/>
      <c r="O7" s="364"/>
      <c r="P7" s="364"/>
      <c r="Q7" s="364"/>
      <c r="R7" s="364"/>
      <c r="S7" s="365"/>
      <c r="T7" s="365"/>
      <c r="U7" s="365"/>
      <c r="V7" s="365"/>
      <c r="W7" s="365"/>
      <c r="Z7" s="375" t="s">
        <v>16</v>
      </c>
      <c r="AA7" s="376">
        <f>COUNTBLANK($G$28:$G$29)+COUNTBLANK($G$32:$G$33)+COUNTBLANK($G$35:$G$36)</f>
        <v>6</v>
      </c>
      <c r="AB7" s="540" t="str">
        <f>"There are "&amp;COUNTBLANK(G28:G29)+COUNTBLANK(G32:G33)+COUNTBLANK(G35:G36)+COUNTBLANK(G39)&amp;" section(s) you have not completed"</f>
        <v>There are 7 section(s) you have not completed</v>
      </c>
      <c r="AC7" s="540"/>
      <c r="AD7" s="540"/>
      <c r="AE7" s="540"/>
      <c r="AF7" s="540"/>
      <c r="AG7" s="377" t="str">
        <f>IF(AA7=0, "P", "O")</f>
        <v>O</v>
      </c>
    </row>
    <row r="8" spans="1:35" s="367" customFormat="1" ht="18" customHeight="1" x14ac:dyDescent="0.25">
      <c r="A8"/>
      <c r="B8" s="528" t="s">
        <v>17</v>
      </c>
      <c r="C8" s="528"/>
      <c r="D8" s="528"/>
      <c r="E8" s="528"/>
      <c r="F8" s="388"/>
      <c r="G8" s="541"/>
      <c r="H8" s="529"/>
      <c r="I8" s="529"/>
      <c r="J8" s="529"/>
      <c r="K8" s="386" t="str">
        <f>IF(NOT($B$43=1),"",IF(OR(COUNTBLANK(G8:G8)=1),"O","P"))</f>
        <v/>
      </c>
      <c r="L8" s="366"/>
      <c r="M8" s="389" t="s">
        <v>5</v>
      </c>
      <c r="N8" s="390">
        <f>COUNTBLANK($G$6:$G$9)</f>
        <v>4</v>
      </c>
      <c r="O8" s="518" t="str">
        <f>"There are "&amp;COUNTBLANK(G6:G9)&amp;" sections(s) you have not completed"</f>
        <v>There are 4 sections(s) you have not completed</v>
      </c>
      <c r="P8" s="518"/>
      <c r="Q8" s="518"/>
      <c r="R8" s="518"/>
      <c r="S8" s="518"/>
      <c r="T8" s="519"/>
      <c r="U8" s="519"/>
      <c r="V8" s="519"/>
      <c r="W8" s="391" t="str">
        <f>IF(N8=0, "P", "O")</f>
        <v>O</v>
      </c>
      <c r="Z8" s="375" t="s">
        <v>21</v>
      </c>
      <c r="AA8" s="376">
        <f>COUNTBLANK($R$15)</f>
        <v>1</v>
      </c>
      <c r="AB8" s="542" t="s">
        <v>418</v>
      </c>
      <c r="AC8" s="542"/>
      <c r="AD8" s="542"/>
      <c r="AE8" s="542"/>
      <c r="AF8" s="542"/>
      <c r="AG8" s="377"/>
    </row>
    <row r="9" spans="1:35" s="367" customFormat="1" ht="18" customHeight="1" thickBot="1" x14ac:dyDescent="0.3">
      <c r="A9"/>
      <c r="B9" s="547" t="s">
        <v>22</v>
      </c>
      <c r="C9" s="547"/>
      <c r="D9" s="547"/>
      <c r="E9" s="547"/>
      <c r="F9" s="392"/>
      <c r="G9" s="548"/>
      <c r="H9" s="548"/>
      <c r="I9" s="548"/>
      <c r="J9" s="548"/>
      <c r="K9" s="393" t="str">
        <f>IF(NOT($B$43=1),"",IF(OR(COUNTBLANK(G9:G9)=1),"O","P"))</f>
        <v/>
      </c>
      <c r="L9" s="366"/>
      <c r="M9" s="394" t="s">
        <v>8</v>
      </c>
      <c r="N9" s="390">
        <f>COUNTBLANK($G$11:$G$12)+COUNTBLANK($G$14:$G$16)</f>
        <v>5</v>
      </c>
      <c r="O9" s="518" t="str">
        <f>"There are "&amp;COUNTBLANK(G11:G12)+COUNTBLANK(G14:G16)&amp;" sections(s) you have not completed"</f>
        <v>There are 5 sections(s) you have not completed</v>
      </c>
      <c r="P9" s="518"/>
      <c r="Q9" s="518"/>
      <c r="R9" s="518"/>
      <c r="S9" s="518"/>
      <c r="T9" s="519"/>
      <c r="U9" s="519"/>
      <c r="V9" s="519"/>
      <c r="W9" s="395" t="str">
        <f>IF(N9=0, "P", "O")</f>
        <v>O</v>
      </c>
      <c r="Z9" s="375"/>
      <c r="AA9" s="376">
        <f>COUNTBLANK($T$15:$T$16)</f>
        <v>2</v>
      </c>
      <c r="AB9" s="540" t="str">
        <f>"There are "&amp;COUNTBLANK(T15)+COUNTBLANK(T16)&amp;" section(s) you have not completed, hours and age"</f>
        <v>There are 2 section(s) you have not completed, hours and age</v>
      </c>
      <c r="AC9" s="540"/>
      <c r="AD9" s="540"/>
      <c r="AE9" s="540"/>
      <c r="AF9" s="540"/>
      <c r="AG9" s="377"/>
    </row>
    <row r="10" spans="1:35" s="367" customFormat="1" ht="18" customHeight="1" thickBot="1" x14ac:dyDescent="0.35">
      <c r="A10"/>
      <c r="B10" s="534" t="s">
        <v>28</v>
      </c>
      <c r="C10" s="535"/>
      <c r="D10" s="535"/>
      <c r="E10" s="535"/>
      <c r="F10" s="535"/>
      <c r="G10" s="535"/>
      <c r="H10" s="535"/>
      <c r="I10" s="535"/>
      <c r="J10" s="535"/>
      <c r="K10" s="396" t="s">
        <v>7</v>
      </c>
      <c r="L10" s="366"/>
      <c r="M10" s="397"/>
      <c r="N10" s="398"/>
      <c r="O10" s="520"/>
      <c r="P10" s="520"/>
      <c r="Q10" s="520"/>
      <c r="R10" s="520"/>
      <c r="S10" s="520"/>
      <c r="T10" s="521"/>
      <c r="U10" s="521"/>
      <c r="V10" s="521"/>
      <c r="W10" s="399"/>
      <c r="Z10" s="400"/>
      <c r="AA10" s="373"/>
      <c r="AB10" s="524"/>
      <c r="AC10" s="524"/>
      <c r="AD10" s="524"/>
      <c r="AE10" s="524"/>
      <c r="AF10" s="524"/>
      <c r="AG10" s="401"/>
    </row>
    <row r="11" spans="1:35" s="367" customFormat="1" ht="18" customHeight="1" x14ac:dyDescent="0.25">
      <c r="A11"/>
      <c r="B11" s="536" t="s">
        <v>30</v>
      </c>
      <c r="C11" s="536"/>
      <c r="D11" s="536"/>
      <c r="E11" s="536"/>
      <c r="F11" s="402"/>
      <c r="G11" s="537"/>
      <c r="H11" s="537"/>
      <c r="I11" s="537"/>
      <c r="J11" s="537"/>
      <c r="K11" s="386" t="str">
        <f>IF(NOT($B$43=1),"",IF(OR(COUNTBLANK(G11:G11)=1),"O","P"))</f>
        <v/>
      </c>
      <c r="L11" s="366"/>
      <c r="M11" s="397"/>
      <c r="N11" s="398"/>
      <c r="O11" s="533"/>
      <c r="P11" s="533"/>
      <c r="Q11" s="533"/>
      <c r="R11" s="533"/>
      <c r="S11" s="533"/>
      <c r="T11" s="533"/>
      <c r="U11" s="533"/>
      <c r="V11" s="533"/>
      <c r="W11" s="399"/>
    </row>
    <row r="12" spans="1:35" s="367" customFormat="1" ht="18" customHeight="1" x14ac:dyDescent="0.25">
      <c r="A12"/>
      <c r="B12" s="528" t="s">
        <v>31</v>
      </c>
      <c r="C12" s="528"/>
      <c r="D12" s="528"/>
      <c r="E12" s="528"/>
      <c r="F12" s="388"/>
      <c r="G12" s="529"/>
      <c r="H12" s="529"/>
      <c r="I12" s="529"/>
      <c r="J12" s="529"/>
      <c r="K12" s="386" t="str">
        <f>IF(NOT($B$43=1),"",IF(OR(COUNTBLANK(G12:G12)=1),"O","P"))</f>
        <v/>
      </c>
      <c r="L12" s="366"/>
      <c r="M12" s="397"/>
      <c r="N12" s="398"/>
      <c r="O12" s="532"/>
      <c r="P12" s="532"/>
      <c r="Q12" s="532"/>
      <c r="R12" s="532"/>
      <c r="S12" s="532"/>
      <c r="T12" s="533"/>
      <c r="U12" s="533"/>
      <c r="V12" s="533"/>
      <c r="W12" s="399"/>
    </row>
    <row r="13" spans="1:35" s="367" customFormat="1" ht="18" customHeight="1" x14ac:dyDescent="0.25">
      <c r="A13"/>
      <c r="B13" s="528" t="s">
        <v>32</v>
      </c>
      <c r="C13" s="528"/>
      <c r="D13" s="528"/>
      <c r="E13" s="528"/>
      <c r="F13" s="388"/>
      <c r="G13" s="529"/>
      <c r="H13" s="529"/>
      <c r="I13" s="529"/>
      <c r="J13" s="529"/>
      <c r="K13" s="386"/>
      <c r="L13" s="366"/>
      <c r="M13" s="397"/>
      <c r="N13" s="398"/>
      <c r="O13" s="532"/>
      <c r="P13" s="532"/>
      <c r="Q13" s="532"/>
      <c r="R13" s="532"/>
      <c r="S13" s="532"/>
      <c r="T13" s="533"/>
      <c r="U13" s="533"/>
      <c r="V13" s="533"/>
      <c r="W13" s="399"/>
    </row>
    <row r="14" spans="1:35" s="367" customFormat="1" ht="18" customHeight="1" x14ac:dyDescent="0.25">
      <c r="A14"/>
      <c r="B14" s="528" t="s">
        <v>33</v>
      </c>
      <c r="C14" s="528"/>
      <c r="D14" s="528"/>
      <c r="E14" s="528"/>
      <c r="F14" s="388"/>
      <c r="G14" s="529"/>
      <c r="H14" s="529"/>
      <c r="I14" s="529"/>
      <c r="J14" s="529"/>
      <c r="K14" s="386" t="str">
        <f>IF(NOT($B$43=1),"",IF(OR(COUNTBLANK(G14:G14)=1),"O","P"))</f>
        <v/>
      </c>
      <c r="L14" s="366"/>
      <c r="M14" s="403"/>
      <c r="N14" s="403"/>
      <c r="O14" s="403"/>
      <c r="P14" s="403"/>
      <c r="Q14" s="403"/>
      <c r="R14" s="403"/>
      <c r="S14" s="403"/>
      <c r="T14" s="403"/>
      <c r="U14" s="403"/>
      <c r="V14" s="403"/>
      <c r="W14" s="403"/>
    </row>
    <row r="15" spans="1:35" s="367" customFormat="1" ht="18" customHeight="1" x14ac:dyDescent="0.25">
      <c r="A15"/>
      <c r="B15" s="528" t="s">
        <v>22</v>
      </c>
      <c r="C15" s="528"/>
      <c r="D15" s="528"/>
      <c r="E15" s="528"/>
      <c r="F15" s="388"/>
      <c r="G15" s="530"/>
      <c r="H15" s="530"/>
      <c r="I15" s="530"/>
      <c r="J15" s="530"/>
      <c r="K15" s="386" t="str">
        <f>IF(NOT($B$43=1),"",IF(OR(COUNTBLANK(G15:G15)=1),"O","P"))</f>
        <v/>
      </c>
      <c r="L15" s="366"/>
      <c r="M15" s="404"/>
      <c r="N15" s="404"/>
      <c r="O15" s="404"/>
      <c r="P15" s="404"/>
      <c r="Q15" s="404"/>
      <c r="R15" s="364"/>
      <c r="S15" s="364"/>
      <c r="T15" s="405"/>
      <c r="U15" s="406"/>
      <c r="V15" s="406"/>
      <c r="W15" s="211"/>
    </row>
    <row r="16" spans="1:35" s="367" customFormat="1" ht="18" customHeight="1" thickBot="1" x14ac:dyDescent="0.3">
      <c r="A16"/>
      <c r="B16" s="262" t="s">
        <v>34</v>
      </c>
      <c r="C16" s="263"/>
      <c r="D16" s="263"/>
      <c r="E16" s="263"/>
      <c r="F16" s="264"/>
      <c r="G16" s="531"/>
      <c r="H16" s="531"/>
      <c r="I16" s="531"/>
      <c r="J16" s="531"/>
      <c r="K16" s="407" t="str">
        <f>IF(NOT($B$43=1),"",IF(OR(COUNTBLANK(G16:G16)=1),"O","P"))</f>
        <v/>
      </c>
      <c r="L16" s="366"/>
      <c r="M16" s="404"/>
      <c r="N16" s="408"/>
      <c r="O16" s="408"/>
      <c r="P16" s="408"/>
      <c r="Q16" s="408"/>
      <c r="R16" s="408"/>
      <c r="S16" s="408"/>
      <c r="T16" s="409"/>
      <c r="U16" s="364"/>
      <c r="V16" s="364"/>
      <c r="W16" s="211"/>
    </row>
    <row r="17" spans="1:56" s="367" customFormat="1" ht="18.75" customHeight="1" x14ac:dyDescent="0.25">
      <c r="A17"/>
      <c r="B17" s="373"/>
      <c r="C17" s="373"/>
      <c r="D17" s="373"/>
      <c r="E17" s="373"/>
      <c r="F17" s="373"/>
      <c r="G17" s="373"/>
      <c r="H17" s="373"/>
      <c r="I17" s="373"/>
      <c r="J17" s="373"/>
      <c r="K17" s="373"/>
      <c r="L17" s="366"/>
      <c r="M17" s="362"/>
      <c r="N17" s="362"/>
      <c r="O17" s="362"/>
      <c r="P17" s="362"/>
      <c r="Q17" s="362"/>
      <c r="R17" s="362"/>
      <c r="S17" s="362"/>
      <c r="T17" s="362"/>
      <c r="U17" s="362"/>
      <c r="V17" s="362" t="s">
        <v>480</v>
      </c>
      <c r="W17" s="362"/>
    </row>
    <row r="18" spans="1:56" s="367" customFormat="1" ht="18.75" hidden="1" customHeight="1" x14ac:dyDescent="0.3">
      <c r="A18"/>
      <c r="B18" s="526"/>
      <c r="C18" s="526"/>
      <c r="D18" s="526"/>
      <c r="E18" s="526"/>
      <c r="F18" s="526"/>
      <c r="G18" s="526"/>
      <c r="H18" s="526"/>
      <c r="I18" s="526"/>
      <c r="J18" s="526"/>
      <c r="K18" s="410"/>
      <c r="L18" s="366"/>
      <c r="M18" s="265"/>
      <c r="N18" s="265"/>
      <c r="O18" s="265"/>
      <c r="P18" s="265"/>
      <c r="Q18" s="265"/>
      <c r="R18" s="411"/>
      <c r="S18" s="411"/>
      <c r="T18" s="411"/>
      <c r="U18" s="411"/>
      <c r="V18" s="411"/>
      <c r="W18" s="411"/>
      <c r="AE18" s="515"/>
      <c r="AF18" s="515"/>
      <c r="AG18" s="515"/>
      <c r="AH18" s="515"/>
    </row>
    <row r="19" spans="1:56" s="367" customFormat="1" ht="18.75" hidden="1" customHeight="1" x14ac:dyDescent="0.25">
      <c r="A19"/>
      <c r="B19" s="412"/>
      <c r="C19" s="373"/>
      <c r="D19" s="373"/>
      <c r="E19" s="373"/>
      <c r="F19" s="373"/>
      <c r="G19" s="373"/>
      <c r="H19" s="523"/>
      <c r="I19" s="523"/>
      <c r="J19" s="523"/>
      <c r="K19" s="523"/>
      <c r="L19" s="366"/>
      <c r="M19" s="413"/>
      <c r="N19" s="414"/>
      <c r="O19" s="414"/>
      <c r="P19" s="414"/>
      <c r="Q19" s="414"/>
      <c r="R19" s="414"/>
      <c r="S19" s="414"/>
      <c r="T19" s="414"/>
      <c r="U19" s="414"/>
      <c r="V19" s="414"/>
      <c r="W19" s="414"/>
      <c r="AE19" s="515"/>
      <c r="AF19" s="515"/>
      <c r="AG19" s="515"/>
      <c r="AH19" s="515"/>
    </row>
    <row r="20" spans="1:56" s="367" customFormat="1" ht="18.75" hidden="1" customHeight="1" x14ac:dyDescent="0.25">
      <c r="A20"/>
      <c r="B20" s="412"/>
      <c r="C20" s="517"/>
      <c r="D20" s="517"/>
      <c r="E20" s="517"/>
      <c r="F20" s="415"/>
      <c r="G20" s="411"/>
      <c r="H20" s="517"/>
      <c r="I20" s="517"/>
      <c r="J20" s="517"/>
      <c r="K20" s="416"/>
      <c r="L20" s="366"/>
      <c r="M20" s="413"/>
      <c r="N20" s="414"/>
      <c r="O20" s="414"/>
      <c r="P20" s="414"/>
      <c r="Q20" s="417"/>
      <c r="R20" s="414"/>
      <c r="S20" s="414"/>
      <c r="T20" s="414"/>
      <c r="U20" s="414"/>
      <c r="V20" s="414"/>
      <c r="W20" s="414"/>
      <c r="AE20" s="515"/>
      <c r="AF20" s="515"/>
      <c r="AG20" s="515"/>
      <c r="AH20" s="515"/>
    </row>
    <row r="21" spans="1:56" s="367" customFormat="1" ht="18.75" hidden="1" customHeight="1" x14ac:dyDescent="0.25">
      <c r="A21"/>
      <c r="B21" s="412"/>
      <c r="C21" s="517"/>
      <c r="D21" s="517"/>
      <c r="E21" s="517"/>
      <c r="F21" s="415"/>
      <c r="G21" s="411"/>
      <c r="H21" s="517"/>
      <c r="I21" s="517"/>
      <c r="J21" s="517"/>
      <c r="K21" s="416"/>
      <c r="L21" s="366"/>
      <c r="M21" s="414"/>
      <c r="N21" s="411"/>
      <c r="O21" s="411"/>
      <c r="P21" s="411"/>
      <c r="Q21" s="411"/>
      <c r="R21" s="411"/>
      <c r="S21" s="411"/>
      <c r="T21" s="411"/>
      <c r="U21" s="411"/>
      <c r="V21" s="411"/>
      <c r="W21" s="411"/>
      <c r="AE21" s="515"/>
      <c r="AF21" s="515"/>
      <c r="AG21" s="515"/>
      <c r="AH21" s="515"/>
    </row>
    <row r="22" spans="1:56" s="367" customFormat="1" ht="18.75" hidden="1" customHeight="1" x14ac:dyDescent="0.25">
      <c r="A22"/>
      <c r="B22" s="412"/>
      <c r="C22" s="517"/>
      <c r="D22" s="517"/>
      <c r="E22" s="517"/>
      <c r="F22" s="415"/>
      <c r="G22" s="411"/>
      <c r="H22" s="517"/>
      <c r="I22" s="517"/>
      <c r="J22" s="517"/>
      <c r="K22" s="416"/>
      <c r="L22" s="366"/>
      <c r="M22" s="366"/>
      <c r="N22" s="366"/>
      <c r="O22" s="366"/>
      <c r="P22" s="366"/>
      <c r="Q22" s="366"/>
      <c r="R22" s="366"/>
      <c r="S22" s="366"/>
      <c r="T22" s="366"/>
      <c r="U22" s="366"/>
      <c r="V22" s="366"/>
      <c r="W22" s="366"/>
      <c r="AE22" s="515"/>
      <c r="AF22" s="515"/>
      <c r="AG22" s="515"/>
      <c r="AH22" s="515"/>
    </row>
    <row r="23" spans="1:56" s="367" customFormat="1" ht="18.75" hidden="1" customHeight="1" x14ac:dyDescent="0.25">
      <c r="A23"/>
      <c r="B23" s="412"/>
      <c r="C23" s="517"/>
      <c r="D23" s="517"/>
      <c r="E23" s="517"/>
      <c r="F23" s="415"/>
      <c r="G23" s="411"/>
      <c r="H23" s="517"/>
      <c r="I23" s="517"/>
      <c r="J23" s="517"/>
      <c r="K23" s="416"/>
      <c r="L23" s="366"/>
      <c r="M23" s="366"/>
      <c r="N23" s="366"/>
      <c r="O23" s="366"/>
      <c r="P23" s="366"/>
      <c r="Q23" s="366"/>
      <c r="R23" s="366"/>
      <c r="S23" s="366"/>
      <c r="T23" s="366"/>
      <c r="U23" s="366"/>
      <c r="V23" s="366"/>
      <c r="W23" s="366"/>
      <c r="AE23" s="515"/>
      <c r="AF23" s="515"/>
      <c r="AG23" s="515"/>
      <c r="AH23" s="515"/>
    </row>
    <row r="24" spans="1:56" s="367" customFormat="1" ht="18.75" hidden="1" customHeight="1" x14ac:dyDescent="0.25">
      <c r="A24"/>
      <c r="B24" s="412"/>
      <c r="C24" s="517"/>
      <c r="D24" s="517"/>
      <c r="E24" s="517"/>
      <c r="F24" s="415"/>
      <c r="G24" s="411"/>
      <c r="H24" s="517"/>
      <c r="I24" s="517"/>
      <c r="J24" s="517"/>
      <c r="K24" s="416"/>
      <c r="L24" s="366"/>
      <c r="M24" s="366"/>
      <c r="N24" s="366"/>
      <c r="O24" s="366"/>
      <c r="P24" s="366"/>
      <c r="Q24" s="366"/>
      <c r="R24" s="366"/>
      <c r="S24" s="366"/>
      <c r="T24" s="366"/>
      <c r="U24" s="366"/>
      <c r="V24" s="366"/>
      <c r="W24" s="366"/>
      <c r="AE24" s="515"/>
      <c r="AF24" s="515"/>
      <c r="AG24" s="515"/>
      <c r="AH24" s="515"/>
    </row>
    <row r="25" spans="1:56" s="367" customFormat="1" ht="18.75" hidden="1" customHeight="1" x14ac:dyDescent="0.25">
      <c r="A25"/>
      <c r="B25" s="412"/>
      <c r="C25" s="517"/>
      <c r="D25" s="517"/>
      <c r="E25" s="517"/>
      <c r="F25" s="415"/>
      <c r="G25" s="411"/>
      <c r="H25" s="517"/>
      <c r="I25" s="517"/>
      <c r="J25" s="517"/>
      <c r="K25" s="416"/>
      <c r="L25" s="366"/>
      <c r="M25" s="366"/>
      <c r="N25" s="366"/>
      <c r="O25" s="366"/>
      <c r="P25" s="366"/>
      <c r="Q25" s="366"/>
      <c r="R25" s="366"/>
      <c r="S25" s="366"/>
      <c r="T25" s="366"/>
      <c r="U25" s="366"/>
      <c r="V25" s="366"/>
      <c r="W25" s="366"/>
      <c r="AE25" s="515"/>
      <c r="AF25" s="515"/>
      <c r="AG25" s="515"/>
      <c r="AH25" s="515"/>
    </row>
    <row r="26" spans="1:56" s="367" customFormat="1" ht="18.75" hidden="1" customHeight="1" x14ac:dyDescent="0.25">
      <c r="A26"/>
      <c r="B26" s="415"/>
      <c r="C26" s="373"/>
      <c r="D26" s="373"/>
      <c r="E26" s="373"/>
      <c r="F26" s="373"/>
      <c r="G26" s="373"/>
      <c r="H26" s="373"/>
      <c r="I26" s="373"/>
      <c r="J26" s="373"/>
      <c r="K26" s="373"/>
      <c r="L26" s="366"/>
      <c r="M26" s="366"/>
      <c r="N26" s="366"/>
      <c r="O26" s="366"/>
      <c r="P26" s="366"/>
      <c r="Q26" s="366"/>
      <c r="R26" s="366"/>
      <c r="S26" s="366"/>
      <c r="T26" s="366"/>
      <c r="U26" s="366"/>
      <c r="V26" s="366"/>
      <c r="W26" s="366"/>
    </row>
    <row r="27" spans="1:56" s="367" customFormat="1" ht="18.75" hidden="1" customHeight="1" x14ac:dyDescent="0.3">
      <c r="A27"/>
      <c r="B27" s="526"/>
      <c r="C27" s="526"/>
      <c r="D27" s="526"/>
      <c r="E27" s="526"/>
      <c r="F27" s="526"/>
      <c r="G27" s="526"/>
      <c r="H27" s="526"/>
      <c r="I27" s="526"/>
      <c r="J27" s="526"/>
      <c r="K27" s="410"/>
      <c r="L27" s="366"/>
      <c r="M27" s="366"/>
      <c r="N27" s="366"/>
      <c r="O27" s="366"/>
      <c r="P27" s="366"/>
      <c r="Q27" s="366"/>
      <c r="R27" s="366"/>
      <c r="S27" s="366"/>
      <c r="T27" s="366"/>
      <c r="U27" s="366"/>
      <c r="V27" s="366"/>
      <c r="W27" s="366"/>
    </row>
    <row r="28" spans="1:56" s="367" customFormat="1" ht="18.75" hidden="1" customHeight="1" x14ac:dyDescent="0.25">
      <c r="A28"/>
      <c r="B28" s="524"/>
      <c r="C28" s="524"/>
      <c r="D28" s="524"/>
      <c r="E28" s="524"/>
      <c r="F28" s="373"/>
      <c r="G28" s="517"/>
      <c r="H28" s="517"/>
      <c r="I28" s="517"/>
      <c r="J28" s="517"/>
      <c r="K28" s="416"/>
      <c r="L28" s="366"/>
      <c r="M28" s="366"/>
      <c r="N28" s="366"/>
      <c r="O28" s="366"/>
      <c r="P28" s="366"/>
      <c r="Q28" s="366"/>
      <c r="R28" s="366"/>
      <c r="S28" s="366"/>
      <c r="T28" s="366"/>
      <c r="U28" s="366"/>
      <c r="V28" s="366"/>
      <c r="W28" s="366"/>
    </row>
    <row r="29" spans="1:56" s="367" customFormat="1" ht="18.75" hidden="1" customHeight="1" x14ac:dyDescent="0.25">
      <c r="A29"/>
      <c r="B29" s="373"/>
      <c r="C29" s="373"/>
      <c r="D29" s="373"/>
      <c r="E29" s="373"/>
      <c r="F29" s="373"/>
      <c r="G29" s="517"/>
      <c r="H29" s="517"/>
      <c r="I29" s="517"/>
      <c r="J29" s="517"/>
      <c r="K29" s="416"/>
      <c r="L29" s="366"/>
      <c r="M29" s="366"/>
      <c r="N29" s="366"/>
      <c r="O29" s="366"/>
      <c r="P29" s="366"/>
      <c r="Q29" s="366"/>
      <c r="R29" s="366"/>
      <c r="S29" s="366"/>
      <c r="T29" s="366"/>
      <c r="U29" s="366"/>
      <c r="V29" s="366"/>
      <c r="W29" s="366"/>
    </row>
    <row r="30" spans="1:56" s="367" customFormat="1" ht="18.75" hidden="1" customHeight="1" x14ac:dyDescent="0.25">
      <c r="A30"/>
      <c r="B30" s="411"/>
      <c r="C30" s="411"/>
      <c r="D30" s="411"/>
      <c r="E30" s="411"/>
      <c r="F30" s="411"/>
      <c r="G30" s="517"/>
      <c r="H30" s="517"/>
      <c r="I30" s="517"/>
      <c r="J30" s="517"/>
      <c r="K30" s="416"/>
      <c r="L30" s="366"/>
      <c r="M30" s="366"/>
      <c r="N30" s="366"/>
      <c r="O30" s="366"/>
      <c r="P30" s="366"/>
      <c r="Q30" s="366"/>
      <c r="R30" s="366"/>
      <c r="S30" s="366"/>
      <c r="T30" s="366"/>
      <c r="U30" s="366"/>
      <c r="V30" s="366"/>
      <c r="W30" s="366"/>
      <c r="AC30" s="515"/>
      <c r="AD30" s="515"/>
      <c r="AE30" s="515"/>
      <c r="AF30" s="515"/>
      <c r="AG30" s="515"/>
      <c r="AH30" s="515"/>
      <c r="AI30" s="515"/>
      <c r="AJ30" s="515"/>
      <c r="AK30" s="515"/>
      <c r="AL30" s="515"/>
      <c r="AM30" s="515"/>
      <c r="AN30" s="515"/>
      <c r="AO30" s="515"/>
      <c r="AP30" s="515"/>
      <c r="AQ30" s="515"/>
      <c r="AR30" s="515"/>
      <c r="AS30" s="515"/>
      <c r="AT30" s="515"/>
      <c r="AU30" s="515"/>
      <c r="AV30" s="515"/>
      <c r="AW30" s="515"/>
      <c r="AX30" s="515"/>
      <c r="AY30" s="515"/>
      <c r="AZ30" s="515"/>
      <c r="BA30" s="515"/>
      <c r="BB30" s="515"/>
      <c r="BC30" s="515"/>
      <c r="BD30" s="271"/>
    </row>
    <row r="31" spans="1:56" s="367" customFormat="1" ht="18.75" hidden="1" customHeight="1" x14ac:dyDescent="0.25">
      <c r="A31"/>
      <c r="B31" s="523"/>
      <c r="C31" s="523"/>
      <c r="D31" s="523"/>
      <c r="E31" s="523"/>
      <c r="F31" s="523"/>
      <c r="G31" s="523"/>
      <c r="H31" s="523"/>
      <c r="I31" s="523"/>
      <c r="J31" s="523"/>
      <c r="K31" s="523"/>
      <c r="L31" s="366"/>
      <c r="M31" s="366"/>
      <c r="N31" s="366"/>
      <c r="O31" s="366"/>
      <c r="P31" s="366"/>
      <c r="Q31" s="366"/>
      <c r="R31" s="366"/>
      <c r="S31" s="366"/>
      <c r="T31" s="366"/>
      <c r="U31" s="366"/>
      <c r="V31" s="366"/>
      <c r="W31" s="366"/>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c r="BC31" s="515"/>
      <c r="BD31" s="515"/>
    </row>
    <row r="32" spans="1:56" s="367" customFormat="1" ht="18.75" hidden="1" customHeight="1" x14ac:dyDescent="0.25">
      <c r="A32"/>
      <c r="B32" s="523"/>
      <c r="C32" s="523"/>
      <c r="D32" s="523"/>
      <c r="E32" s="523"/>
      <c r="F32" s="373"/>
      <c r="G32" s="517"/>
      <c r="H32" s="517"/>
      <c r="I32" s="517"/>
      <c r="J32" s="517"/>
      <c r="K32" s="416"/>
      <c r="L32" s="366"/>
      <c r="M32" s="366"/>
      <c r="N32" s="366"/>
      <c r="O32" s="366"/>
      <c r="P32" s="366"/>
      <c r="Q32" s="366"/>
      <c r="R32" s="366"/>
      <c r="S32" s="366"/>
      <c r="T32" s="366"/>
      <c r="U32" s="366"/>
      <c r="V32" s="366"/>
      <c r="W32" s="366"/>
      <c r="Y32" s="272"/>
      <c r="AC32" s="515"/>
      <c r="AD32" s="515"/>
      <c r="AE32" s="515"/>
      <c r="AF32" s="515"/>
      <c r="AG32" s="515"/>
      <c r="AH32" s="515"/>
      <c r="AI32" s="515"/>
      <c r="AJ32" s="515"/>
      <c r="AK32" s="515"/>
      <c r="AL32" s="515"/>
      <c r="AM32" s="515"/>
      <c r="AN32" s="515"/>
      <c r="AO32" s="515"/>
      <c r="AP32" s="515"/>
      <c r="AQ32" s="515"/>
      <c r="AR32" s="515"/>
      <c r="AS32" s="515"/>
      <c r="AT32" s="515"/>
      <c r="AU32" s="515"/>
      <c r="AV32" s="515"/>
      <c r="AW32" s="515"/>
      <c r="AX32" s="515"/>
      <c r="AY32" s="515"/>
      <c r="AZ32" s="515"/>
      <c r="BA32" s="515"/>
      <c r="BB32" s="515"/>
      <c r="BC32" s="515"/>
      <c r="BD32" s="515"/>
    </row>
    <row r="33" spans="1:56" s="367" customFormat="1" ht="18.75" hidden="1" customHeight="1" x14ac:dyDescent="0.25">
      <c r="A33"/>
      <c r="B33" s="523"/>
      <c r="C33" s="523"/>
      <c r="D33" s="523"/>
      <c r="E33" s="523"/>
      <c r="F33" s="373"/>
      <c r="G33" s="517"/>
      <c r="H33" s="517"/>
      <c r="I33" s="517"/>
      <c r="J33" s="517"/>
      <c r="K33" s="416"/>
      <c r="L33" s="366"/>
      <c r="M33" s="366"/>
      <c r="N33" s="366"/>
      <c r="O33" s="366"/>
      <c r="P33" s="366"/>
      <c r="Q33" s="366"/>
      <c r="R33" s="366"/>
      <c r="S33" s="366"/>
      <c r="T33" s="366"/>
      <c r="U33" s="366"/>
      <c r="V33" s="366"/>
      <c r="W33" s="366"/>
      <c r="X33" s="418"/>
      <c r="AC33" s="515"/>
      <c r="AD33" s="515"/>
      <c r="AE33" s="515"/>
      <c r="AF33" s="515"/>
      <c r="AG33" s="515"/>
      <c r="AH33" s="515"/>
      <c r="AI33" s="515"/>
      <c r="AJ33" s="515"/>
      <c r="AK33" s="515"/>
      <c r="AL33" s="515"/>
      <c r="AM33" s="515"/>
      <c r="AN33" s="515"/>
      <c r="AO33" s="515"/>
      <c r="AP33" s="515"/>
      <c r="AQ33" s="515"/>
      <c r="AR33" s="515"/>
      <c r="AS33" s="515"/>
      <c r="AT33" s="515"/>
      <c r="AU33" s="515"/>
      <c r="AV33" s="515"/>
      <c r="AW33" s="515"/>
      <c r="AX33" s="515"/>
      <c r="AY33" s="515"/>
      <c r="AZ33" s="515"/>
      <c r="BA33" s="515"/>
      <c r="BB33" s="515"/>
      <c r="BC33" s="515"/>
      <c r="BD33" s="515"/>
    </row>
    <row r="34" spans="1:56" s="367" customFormat="1" ht="18.75" hidden="1" customHeight="1" x14ac:dyDescent="0.3">
      <c r="A34"/>
      <c r="B34" s="523"/>
      <c r="C34" s="523"/>
      <c r="D34" s="523"/>
      <c r="E34" s="523"/>
      <c r="F34" s="373"/>
      <c r="G34" s="517"/>
      <c r="H34" s="517"/>
      <c r="I34" s="517"/>
      <c r="J34" s="517"/>
      <c r="K34" s="419"/>
      <c r="L34" s="366"/>
      <c r="M34" s="366"/>
      <c r="N34" s="366"/>
      <c r="O34" s="366"/>
      <c r="P34" s="366"/>
      <c r="Q34" s="366"/>
      <c r="R34" s="366"/>
      <c r="S34" s="366"/>
      <c r="T34" s="366"/>
      <c r="U34" s="366"/>
      <c r="V34" s="366"/>
      <c r="W34" s="366"/>
      <c r="X34" s="420"/>
    </row>
    <row r="35" spans="1:56" s="367" customFormat="1" ht="18.75" hidden="1" customHeight="1" x14ac:dyDescent="0.25">
      <c r="A35"/>
      <c r="B35" s="523"/>
      <c r="C35" s="523"/>
      <c r="D35" s="523"/>
      <c r="E35" s="523"/>
      <c r="F35" s="373"/>
      <c r="G35" s="517"/>
      <c r="H35" s="517"/>
      <c r="I35" s="517"/>
      <c r="J35" s="517"/>
      <c r="K35" s="416"/>
      <c r="L35" s="366"/>
      <c r="M35" s="366"/>
      <c r="N35" s="366"/>
      <c r="O35" s="366"/>
      <c r="P35" s="366"/>
      <c r="Q35" s="366"/>
      <c r="R35" s="366"/>
      <c r="S35" s="366"/>
      <c r="T35" s="366"/>
      <c r="U35" s="366"/>
      <c r="V35" s="366"/>
      <c r="W35" s="366"/>
      <c r="X35" s="420"/>
    </row>
    <row r="36" spans="1:56" s="367" customFormat="1" ht="18.75" hidden="1" customHeight="1" x14ac:dyDescent="0.25">
      <c r="A36"/>
      <c r="B36" s="523"/>
      <c r="C36" s="523"/>
      <c r="D36" s="523"/>
      <c r="E36" s="523"/>
      <c r="F36" s="373"/>
      <c r="G36" s="527"/>
      <c r="H36" s="522"/>
      <c r="I36" s="522"/>
      <c r="J36" s="522"/>
      <c r="K36" s="416"/>
      <c r="L36" s="366"/>
      <c r="M36" s="366"/>
      <c r="N36" s="366"/>
      <c r="O36" s="366"/>
      <c r="P36" s="366"/>
      <c r="Q36" s="366"/>
      <c r="R36" s="366"/>
      <c r="S36" s="366"/>
      <c r="T36" s="366"/>
      <c r="U36" s="366"/>
      <c r="V36" s="366"/>
      <c r="W36" s="366"/>
      <c r="X36" s="421"/>
      <c r="Y36" s="515"/>
      <c r="Z36" s="515"/>
      <c r="AA36" s="515"/>
      <c r="AB36" s="515"/>
      <c r="AC36" s="515"/>
      <c r="AD36" s="515"/>
      <c r="AE36" s="515"/>
      <c r="AF36" s="515"/>
      <c r="AG36" s="515"/>
      <c r="AH36" s="515"/>
      <c r="AI36" s="515"/>
      <c r="AJ36" s="515"/>
      <c r="AK36" s="515"/>
      <c r="AL36" s="515"/>
      <c r="AM36" s="515"/>
      <c r="AN36" s="515"/>
      <c r="AO36" s="515"/>
      <c r="AP36" s="515"/>
    </row>
    <row r="37" spans="1:56" s="367" customFormat="1" ht="18.75" hidden="1" customHeight="1" x14ac:dyDescent="0.3">
      <c r="A37"/>
      <c r="B37" s="523"/>
      <c r="C37" s="523"/>
      <c r="D37" s="523"/>
      <c r="E37" s="523"/>
      <c r="F37" s="373"/>
      <c r="G37" s="522"/>
      <c r="H37" s="522"/>
      <c r="I37" s="522"/>
      <c r="J37" s="522"/>
      <c r="K37" s="419"/>
      <c r="L37" s="366"/>
      <c r="M37" s="366"/>
      <c r="N37" s="366"/>
      <c r="O37" s="366"/>
      <c r="P37" s="366"/>
      <c r="Q37" s="366"/>
      <c r="R37" s="366"/>
      <c r="S37" s="366"/>
      <c r="T37" s="366"/>
      <c r="U37" s="366"/>
      <c r="V37" s="366"/>
      <c r="W37" s="366"/>
      <c r="X37" s="421"/>
      <c r="Y37" s="515"/>
      <c r="Z37" s="515"/>
      <c r="AA37" s="515"/>
      <c r="AB37" s="515"/>
      <c r="AC37" s="515"/>
      <c r="AD37" s="515"/>
      <c r="AE37" s="515"/>
      <c r="AF37" s="515"/>
      <c r="AG37" s="515"/>
      <c r="AH37" s="515"/>
      <c r="AI37" s="515"/>
      <c r="AJ37" s="515"/>
      <c r="AK37" s="515"/>
      <c r="AL37" s="515"/>
      <c r="AM37" s="515"/>
      <c r="AN37" s="515"/>
      <c r="AO37" s="515"/>
      <c r="AP37" s="515"/>
    </row>
    <row r="38" spans="1:56" s="367" customFormat="1" ht="18.75" hidden="1" customHeight="1" x14ac:dyDescent="0.3">
      <c r="A38"/>
      <c r="B38" s="525"/>
      <c r="C38" s="525"/>
      <c r="D38" s="525"/>
      <c r="E38" s="525"/>
      <c r="F38" s="260"/>
      <c r="G38" s="517"/>
      <c r="H38" s="517"/>
      <c r="I38" s="517"/>
      <c r="J38" s="517"/>
      <c r="K38" s="419"/>
      <c r="L38" s="366"/>
      <c r="M38" s="366"/>
      <c r="N38" s="366"/>
      <c r="O38" s="366"/>
      <c r="P38" s="366"/>
      <c r="Q38" s="366"/>
      <c r="R38" s="366"/>
      <c r="S38" s="366"/>
      <c r="T38" s="366"/>
      <c r="U38" s="366"/>
      <c r="V38" s="366"/>
      <c r="W38" s="366"/>
      <c r="X38" s="421"/>
      <c r="Y38" s="515"/>
      <c r="Z38" s="515"/>
      <c r="AA38" s="515"/>
      <c r="AB38" s="515"/>
      <c r="AC38" s="515"/>
      <c r="AD38" s="515"/>
      <c r="AE38" s="515"/>
      <c r="AF38" s="515"/>
      <c r="AG38" s="515"/>
      <c r="AH38" s="515"/>
      <c r="AI38" s="515"/>
      <c r="AJ38" s="515"/>
      <c r="AK38" s="515"/>
      <c r="AL38" s="515"/>
      <c r="AM38" s="515"/>
      <c r="AN38" s="515"/>
      <c r="AO38" s="515"/>
      <c r="AP38" s="515"/>
    </row>
    <row r="39" spans="1:56" s="367" customFormat="1" ht="18.75" hidden="1" customHeight="1" x14ac:dyDescent="0.25">
      <c r="A39"/>
      <c r="B39" s="261"/>
      <c r="C39" s="260"/>
      <c r="D39" s="260"/>
      <c r="E39" s="260"/>
      <c r="F39" s="260"/>
      <c r="G39" s="260"/>
      <c r="H39" s="260"/>
      <c r="I39" s="516"/>
      <c r="J39" s="516"/>
      <c r="K39" s="416"/>
      <c r="L39" s="366"/>
      <c r="M39" s="364"/>
      <c r="N39" s="364"/>
      <c r="O39" s="364"/>
      <c r="P39" s="364"/>
      <c r="Q39" s="364"/>
      <c r="R39" s="364"/>
      <c r="S39" s="364"/>
      <c r="T39" s="364"/>
      <c r="U39" s="364"/>
      <c r="V39" s="364"/>
      <c r="W39" s="364"/>
      <c r="Y39" s="515"/>
      <c r="Z39" s="515"/>
      <c r="AA39" s="515"/>
      <c r="AB39" s="515"/>
      <c r="AC39" s="515"/>
      <c r="AD39" s="515"/>
      <c r="AE39" s="515"/>
      <c r="AF39" s="515"/>
      <c r="AG39" s="515"/>
      <c r="AH39" s="515"/>
      <c r="AI39" s="515"/>
      <c r="AJ39" s="515"/>
      <c r="AK39" s="515"/>
      <c r="AL39" s="515"/>
      <c r="AM39" s="515"/>
      <c r="AN39" s="515"/>
      <c r="AO39" s="515"/>
      <c r="AP39" s="515"/>
    </row>
    <row r="40" spans="1:56" s="367" customFormat="1" hidden="1" x14ac:dyDescent="0.25">
      <c r="A40"/>
      <c r="B40" s="366"/>
      <c r="C40" s="366"/>
      <c r="D40" s="366"/>
      <c r="E40" s="366"/>
      <c r="F40" s="366"/>
      <c r="G40" s="366"/>
      <c r="H40" s="366"/>
      <c r="I40" s="366"/>
      <c r="J40" s="366"/>
      <c r="K40" s="366"/>
      <c r="L40" s="366"/>
      <c r="M40" s="422"/>
      <c r="N40" s="422"/>
      <c r="O40" s="422"/>
      <c r="P40" s="422"/>
      <c r="Q40" s="422"/>
      <c r="R40" s="422"/>
      <c r="S40" s="422"/>
      <c r="T40" s="422"/>
      <c r="U40" s="422"/>
      <c r="V40" s="422"/>
      <c r="W40" s="422"/>
      <c r="Y40" s="515"/>
      <c r="Z40" s="515"/>
      <c r="AA40" s="515"/>
      <c r="AB40" s="515"/>
      <c r="AC40" s="515"/>
      <c r="AD40" s="515"/>
      <c r="AE40" s="515"/>
      <c r="AF40" s="515"/>
      <c r="AG40" s="515"/>
      <c r="AH40" s="515"/>
      <c r="AI40" s="515"/>
      <c r="AJ40" s="515"/>
      <c r="AK40" s="515"/>
      <c r="AL40" s="515"/>
      <c r="AM40" s="515"/>
      <c r="AN40" s="515"/>
      <c r="AO40" s="515"/>
      <c r="AP40" s="515"/>
    </row>
    <row r="41" spans="1:56" s="367" customFormat="1" hidden="1" x14ac:dyDescent="0.25">
      <c r="A41"/>
      <c r="B41" s="366"/>
      <c r="C41" s="366"/>
      <c r="D41" s="366"/>
      <c r="E41" s="366"/>
      <c r="F41" s="366"/>
      <c r="G41" s="366"/>
      <c r="H41" s="366"/>
      <c r="I41" s="366"/>
      <c r="J41" s="366"/>
      <c r="K41" s="366"/>
      <c r="L41" s="366"/>
      <c r="M41" s="366"/>
      <c r="N41" s="366"/>
      <c r="O41" s="366"/>
      <c r="P41" s="366"/>
      <c r="Q41" s="366"/>
      <c r="R41" s="366"/>
      <c r="S41" s="366"/>
      <c r="T41" s="366"/>
      <c r="U41" s="366"/>
      <c r="V41" s="366"/>
      <c r="W41" s="366"/>
      <c r="Y41" s="515"/>
      <c r="Z41" s="515"/>
      <c r="AA41" s="515"/>
      <c r="AB41" s="515"/>
      <c r="AC41" s="515"/>
      <c r="AD41" s="515"/>
      <c r="AE41" s="515"/>
      <c r="AF41" s="515"/>
      <c r="AG41" s="515"/>
      <c r="AH41" s="515"/>
      <c r="AI41" s="515"/>
      <c r="AJ41" s="515"/>
      <c r="AK41" s="515"/>
      <c r="AL41" s="515"/>
      <c r="AM41" s="515"/>
      <c r="AN41" s="515"/>
      <c r="AO41" s="515"/>
      <c r="AP41" s="515"/>
    </row>
    <row r="42" spans="1:56" s="367" customFormat="1" hidden="1" x14ac:dyDescent="0.25">
      <c r="A42" s="10"/>
      <c r="B42" s="423" t="s">
        <v>55</v>
      </c>
      <c r="C42" s="423"/>
      <c r="D42" s="423"/>
      <c r="E42" s="423"/>
      <c r="F42" s="423"/>
      <c r="G42" s="423"/>
      <c r="H42" s="366"/>
      <c r="I42" s="366"/>
      <c r="J42" s="366"/>
      <c r="K42" s="366"/>
      <c r="L42" s="366"/>
      <c r="M42" s="366"/>
      <c r="N42" s="366"/>
      <c r="O42" s="366"/>
      <c r="P42" s="366"/>
      <c r="Q42" s="366"/>
      <c r="R42" s="366"/>
      <c r="S42" s="366"/>
      <c r="T42" s="366"/>
      <c r="U42" s="366"/>
      <c r="V42" s="366"/>
      <c r="W42" s="366"/>
      <c r="Y42" s="515"/>
      <c r="Z42" s="515"/>
      <c r="AA42" s="515"/>
      <c r="AB42" s="515"/>
      <c r="AC42" s="515"/>
      <c r="AD42" s="515"/>
      <c r="AE42" s="515"/>
      <c r="AF42" s="515"/>
      <c r="AG42" s="515"/>
      <c r="AH42" s="515"/>
      <c r="AI42" s="515"/>
      <c r="AJ42" s="515"/>
      <c r="AK42" s="515"/>
      <c r="AL42" s="515"/>
      <c r="AM42" s="515"/>
      <c r="AN42" s="515"/>
      <c r="AO42" s="515"/>
      <c r="AP42" s="515"/>
    </row>
    <row r="43" spans="1:56" s="367" customFormat="1" hidden="1" x14ac:dyDescent="0.25">
      <c r="A43" s="10"/>
      <c r="B43" s="423" t="str">
        <f>IF(OR(ISTEXT(G6)),1,"")</f>
        <v/>
      </c>
      <c r="C43" s="423"/>
      <c r="D43" s="423"/>
      <c r="E43" s="423"/>
      <c r="F43" s="423"/>
      <c r="G43" s="423"/>
      <c r="H43" s="366"/>
      <c r="I43" s="366"/>
      <c r="J43" s="366"/>
      <c r="K43" s="366"/>
      <c r="L43" s="366"/>
      <c r="M43" s="366"/>
      <c r="N43" s="366"/>
      <c r="O43" s="366"/>
      <c r="P43" s="366"/>
      <c r="Q43" s="366"/>
      <c r="R43" s="366"/>
      <c r="S43" s="366"/>
      <c r="T43" s="366"/>
      <c r="U43" s="366"/>
      <c r="V43" s="366"/>
      <c r="W43" s="366"/>
      <c r="Y43" s="515"/>
      <c r="Z43" s="515"/>
      <c r="AA43" s="515"/>
      <c r="AB43" s="515"/>
      <c r="AC43" s="515"/>
      <c r="AD43" s="515"/>
      <c r="AE43" s="515"/>
      <c r="AF43" s="515"/>
      <c r="AG43" s="515"/>
      <c r="AH43" s="515"/>
      <c r="AI43" s="515"/>
      <c r="AJ43" s="515"/>
      <c r="AK43" s="515"/>
      <c r="AL43" s="515"/>
      <c r="AM43" s="515"/>
      <c r="AN43" s="515"/>
      <c r="AO43" s="515"/>
      <c r="AP43" s="515"/>
    </row>
    <row r="44" spans="1:56" s="367" customFormat="1" hidden="1" x14ac:dyDescent="0.25">
      <c r="A44" s="10"/>
      <c r="B44" s="423" t="str">
        <f t="shared" ref="B44:B49" si="0">IF(OR(ISTEXT(G21)),1,"")</f>
        <v/>
      </c>
      <c r="C44" s="423"/>
      <c r="D44" s="423"/>
      <c r="E44" s="423"/>
      <c r="F44" s="423"/>
      <c r="G44" s="423"/>
      <c r="H44" s="366"/>
      <c r="I44" s="366"/>
      <c r="J44" s="366"/>
      <c r="K44" s="366"/>
      <c r="L44" s="366"/>
      <c r="M44" s="366"/>
      <c r="N44" s="366"/>
      <c r="O44" s="366"/>
      <c r="P44" s="366"/>
      <c r="Q44" s="366"/>
      <c r="R44" s="366"/>
      <c r="S44" s="366"/>
      <c r="T44" s="366"/>
      <c r="U44" s="366"/>
      <c r="V44" s="366"/>
      <c r="W44" s="366"/>
      <c r="Y44" s="515"/>
      <c r="Z44" s="515"/>
      <c r="AA44" s="515"/>
      <c r="AB44" s="515"/>
      <c r="AC44" s="515"/>
      <c r="AD44" s="515"/>
      <c r="AE44" s="515"/>
      <c r="AF44" s="515"/>
      <c r="AG44" s="515"/>
      <c r="AH44" s="515"/>
      <c r="AI44" s="515"/>
      <c r="AJ44" s="515"/>
      <c r="AK44" s="515"/>
      <c r="AL44" s="515"/>
      <c r="AM44" s="515"/>
      <c r="AN44" s="515"/>
      <c r="AO44" s="515"/>
      <c r="AP44" s="515"/>
    </row>
    <row r="45" spans="1:56" s="367" customFormat="1" hidden="1" x14ac:dyDescent="0.25">
      <c r="A45"/>
      <c r="B45" s="423" t="str">
        <f t="shared" si="0"/>
        <v/>
      </c>
      <c r="C45" s="424"/>
      <c r="D45" s="424"/>
      <c r="E45" s="424"/>
      <c r="F45" s="424"/>
      <c r="G45" s="366"/>
      <c r="H45" s="366"/>
      <c r="I45" s="366"/>
      <c r="J45" s="366"/>
      <c r="K45" s="366"/>
      <c r="L45" s="366"/>
      <c r="M45" s="366"/>
      <c r="N45" s="366"/>
      <c r="O45" s="366"/>
      <c r="P45" s="366"/>
      <c r="Q45" s="366"/>
      <c r="R45" s="366"/>
      <c r="S45" s="366"/>
      <c r="T45" s="366"/>
      <c r="U45" s="366"/>
      <c r="V45" s="366"/>
      <c r="W45" s="366"/>
      <c r="Y45" s="515"/>
      <c r="Z45" s="515"/>
      <c r="AA45" s="12"/>
      <c r="AB45" s="515"/>
      <c r="AC45" s="515"/>
      <c r="AD45" s="515"/>
      <c r="AE45" s="515"/>
      <c r="AF45" s="515"/>
      <c r="AG45" s="515"/>
      <c r="AH45" s="515"/>
      <c r="AI45" s="515"/>
      <c r="AJ45" s="515"/>
      <c r="AK45" s="515"/>
      <c r="AL45" s="515"/>
      <c r="AM45" s="515"/>
      <c r="AN45" s="515"/>
      <c r="AO45" s="515"/>
      <c r="AP45" s="515"/>
    </row>
    <row r="46" spans="1:56" s="367" customFormat="1" hidden="1" x14ac:dyDescent="0.25">
      <c r="A46"/>
      <c r="B46" s="423" t="str">
        <f t="shared" si="0"/>
        <v/>
      </c>
      <c r="C46" s="366"/>
      <c r="D46" s="366"/>
      <c r="E46" s="366"/>
      <c r="F46" s="366"/>
      <c r="G46" s="366"/>
      <c r="H46" s="366"/>
      <c r="I46" s="366"/>
      <c r="J46" s="366"/>
      <c r="K46" s="366"/>
      <c r="L46" s="366"/>
      <c r="M46" s="366"/>
      <c r="N46" s="366"/>
      <c r="O46" s="366"/>
      <c r="P46" s="366"/>
      <c r="Q46" s="366"/>
      <c r="R46" s="366"/>
      <c r="S46" s="366"/>
      <c r="T46" s="366"/>
      <c r="U46" s="366"/>
      <c r="V46" s="366"/>
      <c r="W46" s="366"/>
      <c r="Y46" s="13"/>
      <c r="Z46" s="515"/>
      <c r="AA46" s="515"/>
      <c r="AB46" s="515"/>
      <c r="AC46" s="515"/>
      <c r="AD46" s="515"/>
      <c r="AE46" s="515"/>
      <c r="AF46" s="515"/>
      <c r="AG46" s="12"/>
      <c r="AH46" s="515"/>
      <c r="AI46" s="515"/>
      <c r="AJ46" s="515"/>
      <c r="AK46" s="515"/>
      <c r="AL46" s="515"/>
      <c r="AM46" s="515"/>
      <c r="AN46" s="515"/>
      <c r="AO46" s="515"/>
      <c r="AP46" s="515"/>
    </row>
    <row r="47" spans="1:56" s="367" customFormat="1" hidden="1" x14ac:dyDescent="0.25">
      <c r="A47"/>
      <c r="B47" s="423" t="str">
        <f t="shared" si="0"/>
        <v/>
      </c>
      <c r="C47" s="366"/>
      <c r="D47" s="366"/>
      <c r="E47" s="366"/>
      <c r="F47" s="366"/>
      <c r="G47" s="366"/>
      <c r="H47" s="366"/>
      <c r="I47" s="366"/>
      <c r="J47" s="366"/>
      <c r="K47" s="366"/>
      <c r="L47" s="366"/>
      <c r="M47" s="366"/>
      <c r="N47" s="366"/>
      <c r="O47" s="366"/>
      <c r="P47" s="366"/>
      <c r="Q47" s="366"/>
      <c r="R47" s="366"/>
      <c r="S47" s="366"/>
      <c r="T47" s="366"/>
      <c r="U47" s="366"/>
      <c r="V47" s="366"/>
      <c r="W47" s="366"/>
      <c r="Y47" s="13"/>
      <c r="Z47" s="515"/>
      <c r="AA47" s="515"/>
      <c r="AB47" s="515"/>
      <c r="AC47" s="515"/>
      <c r="AD47" s="515"/>
      <c r="AE47" s="515"/>
      <c r="AF47" s="515"/>
      <c r="AG47" s="515"/>
      <c r="AH47" s="515"/>
      <c r="AI47" s="515"/>
      <c r="AJ47" s="515"/>
      <c r="AK47" s="515"/>
      <c r="AL47" s="515"/>
      <c r="AM47" s="515"/>
      <c r="AN47" s="515"/>
      <c r="AO47" s="515"/>
      <c r="AP47" s="515"/>
    </row>
    <row r="48" spans="1:56" s="367" customFormat="1" hidden="1" x14ac:dyDescent="0.25">
      <c r="A48"/>
      <c r="B48" s="423" t="str">
        <f t="shared" si="0"/>
        <v/>
      </c>
      <c r="C48" s="366"/>
      <c r="D48" s="366"/>
      <c r="E48" s="366"/>
      <c r="F48" s="366"/>
      <c r="G48" s="366"/>
      <c r="H48" s="366"/>
      <c r="I48" s="366"/>
      <c r="J48" s="366"/>
      <c r="K48" s="366"/>
      <c r="L48" s="366"/>
      <c r="M48" s="366"/>
      <c r="N48" s="366"/>
      <c r="O48" s="366"/>
      <c r="P48" s="366"/>
      <c r="Q48" s="366"/>
      <c r="R48" s="366"/>
      <c r="S48" s="366"/>
      <c r="T48" s="366"/>
      <c r="U48" s="366"/>
      <c r="V48" s="366"/>
      <c r="W48" s="366"/>
      <c r="Y48" s="515"/>
      <c r="Z48" s="515"/>
      <c r="AA48" s="515"/>
      <c r="AB48" s="515"/>
      <c r="AC48" s="515"/>
      <c r="AD48" s="515"/>
      <c r="AE48" s="515"/>
      <c r="AF48" s="515"/>
      <c r="AG48" s="515"/>
      <c r="AH48" s="515"/>
      <c r="AI48" s="515"/>
      <c r="AJ48" s="515"/>
      <c r="AK48" s="515"/>
      <c r="AL48" s="515"/>
      <c r="AM48" s="515"/>
      <c r="AN48" s="515"/>
      <c r="AO48" s="515"/>
      <c r="AP48" s="515"/>
    </row>
    <row r="49" spans="1:42" s="367" customFormat="1" hidden="1" x14ac:dyDescent="0.25">
      <c r="A49"/>
      <c r="B49" s="423" t="str">
        <f t="shared" si="0"/>
        <v/>
      </c>
      <c r="C49" s="366"/>
      <c r="D49" s="366"/>
      <c r="E49" s="366"/>
      <c r="F49" s="366"/>
      <c r="G49" s="366"/>
      <c r="H49" s="366"/>
      <c r="I49" s="366"/>
      <c r="J49" s="366"/>
      <c r="K49" s="366"/>
      <c r="L49" s="366"/>
      <c r="M49" s="366"/>
      <c r="N49" s="366"/>
      <c r="O49" s="366"/>
      <c r="P49" s="366"/>
      <c r="Q49" s="366"/>
      <c r="R49" s="366"/>
      <c r="S49" s="366"/>
      <c r="T49" s="366"/>
      <c r="U49" s="366"/>
      <c r="V49" s="366"/>
      <c r="W49" s="366"/>
      <c r="Y49" s="515"/>
      <c r="Z49" s="515"/>
      <c r="AA49" s="515"/>
      <c r="AB49" s="515"/>
      <c r="AC49" s="515"/>
      <c r="AD49" s="515"/>
      <c r="AE49" s="515"/>
      <c r="AF49" s="515"/>
      <c r="AG49" s="515"/>
      <c r="AH49" s="515"/>
      <c r="AI49" s="515"/>
      <c r="AJ49" s="515"/>
      <c r="AK49" s="515"/>
      <c r="AL49" s="515"/>
      <c r="AM49" s="515"/>
      <c r="AN49" s="515"/>
      <c r="AO49" s="515"/>
      <c r="AP49" s="515"/>
    </row>
    <row r="50" spans="1:42" s="367" customFormat="1" hidden="1" x14ac:dyDescent="0.25">
      <c r="A50"/>
      <c r="B50" s="423" t="str">
        <f>IF(OR(ISTEXT(G28)),1,"")</f>
        <v/>
      </c>
      <c r="C50" s="366"/>
      <c r="D50" s="366"/>
      <c r="E50" s="366"/>
      <c r="F50" s="366"/>
      <c r="G50" s="366"/>
      <c r="H50" s="366"/>
      <c r="I50" s="366"/>
      <c r="J50" s="366"/>
      <c r="K50" s="366"/>
      <c r="L50" s="366"/>
      <c r="M50" s="366"/>
      <c r="N50" s="366"/>
      <c r="O50" s="366"/>
      <c r="P50" s="366"/>
      <c r="Q50" s="366"/>
      <c r="R50" s="366"/>
      <c r="S50" s="366"/>
      <c r="T50" s="366"/>
      <c r="U50" s="366"/>
      <c r="V50" s="366"/>
      <c r="W50" s="366"/>
    </row>
    <row r="51" spans="1:42" s="367" customFormat="1" x14ac:dyDescent="0.25">
      <c r="A51"/>
      <c r="B51" s="366"/>
      <c r="C51" s="366"/>
      <c r="D51" s="366"/>
      <c r="E51" s="366"/>
      <c r="F51" s="366"/>
      <c r="G51" s="366"/>
      <c r="H51" s="366"/>
      <c r="I51" s="366"/>
      <c r="J51" s="366"/>
      <c r="K51" s="366"/>
      <c r="L51" s="366"/>
      <c r="M51" s="366"/>
      <c r="N51" s="366"/>
      <c r="O51" s="366"/>
      <c r="P51" s="366"/>
      <c r="Q51" s="366"/>
      <c r="R51" s="366"/>
      <c r="S51" s="366"/>
      <c r="T51" s="366"/>
      <c r="U51" s="366"/>
      <c r="V51" s="366"/>
      <c r="W51" s="366"/>
    </row>
    <row r="52" spans="1:42" s="367" customFormat="1" x14ac:dyDescent="0.25">
      <c r="A52"/>
      <c r="B52" s="366"/>
      <c r="C52" s="366"/>
      <c r="D52" s="366"/>
      <c r="E52" s="366"/>
      <c r="F52" s="366"/>
      <c r="G52" s="366"/>
      <c r="H52" s="366"/>
      <c r="I52" s="366"/>
      <c r="J52" s="366"/>
      <c r="K52" s="366"/>
      <c r="L52" s="366"/>
      <c r="M52" s="366"/>
      <c r="N52" s="366"/>
      <c r="O52" s="366"/>
      <c r="P52" s="366"/>
      <c r="Q52" s="366"/>
      <c r="R52" s="366"/>
      <c r="S52" s="366"/>
      <c r="T52" s="366"/>
      <c r="U52" s="366"/>
      <c r="V52" s="366"/>
      <c r="W52" s="366"/>
    </row>
  </sheetData>
  <sheetProtection password="B49E" sheet="1" objects="1" scenarios="1"/>
  <mergeCells count="107">
    <mergeCell ref="Z2:AD2"/>
    <mergeCell ref="B3:K4"/>
    <mergeCell ref="Z3:AC3"/>
    <mergeCell ref="AB4:AF4"/>
    <mergeCell ref="AB5:AF5"/>
    <mergeCell ref="M4:W4"/>
    <mergeCell ref="B9:E9"/>
    <mergeCell ref="G9:J9"/>
    <mergeCell ref="AB9:AF9"/>
    <mergeCell ref="M6:W6"/>
    <mergeCell ref="B10:J10"/>
    <mergeCell ref="B11:E11"/>
    <mergeCell ref="G11:J11"/>
    <mergeCell ref="B12:E12"/>
    <mergeCell ref="G12:J12"/>
    <mergeCell ref="B6:E6"/>
    <mergeCell ref="G6:J6"/>
    <mergeCell ref="AB6:AF6"/>
    <mergeCell ref="B7:E7"/>
    <mergeCell ref="G7:J7"/>
    <mergeCell ref="AB7:AF7"/>
    <mergeCell ref="B8:E8"/>
    <mergeCell ref="G8:J8"/>
    <mergeCell ref="AB8:AF8"/>
    <mergeCell ref="O11:V11"/>
    <mergeCell ref="O12:V12"/>
    <mergeCell ref="H20:J20"/>
    <mergeCell ref="AE20:AH20"/>
    <mergeCell ref="B13:E13"/>
    <mergeCell ref="G13:J13"/>
    <mergeCell ref="B14:E14"/>
    <mergeCell ref="G14:J14"/>
    <mergeCell ref="B15:E15"/>
    <mergeCell ref="G15:J15"/>
    <mergeCell ref="G16:J16"/>
    <mergeCell ref="B18:J18"/>
    <mergeCell ref="AE18:AH18"/>
    <mergeCell ref="H19:K19"/>
    <mergeCell ref="AE19:AH19"/>
    <mergeCell ref="C20:E20"/>
    <mergeCell ref="O13:V13"/>
    <mergeCell ref="C22:E22"/>
    <mergeCell ref="B31:K31"/>
    <mergeCell ref="AC31:BB31"/>
    <mergeCell ref="C25:E25"/>
    <mergeCell ref="H25:J25"/>
    <mergeCell ref="G30:J30"/>
    <mergeCell ref="AC30:AM30"/>
    <mergeCell ref="G28:J28"/>
    <mergeCell ref="B28:E28"/>
    <mergeCell ref="G29:J29"/>
    <mergeCell ref="H22:J22"/>
    <mergeCell ref="AE22:AH22"/>
    <mergeCell ref="C23:E23"/>
    <mergeCell ref="H23:J23"/>
    <mergeCell ref="AE23:AH23"/>
    <mergeCell ref="B37:E37"/>
    <mergeCell ref="C24:E24"/>
    <mergeCell ref="H24:J24"/>
    <mergeCell ref="AE24:AH24"/>
    <mergeCell ref="AE25:AH25"/>
    <mergeCell ref="B27:J27"/>
    <mergeCell ref="G33:J33"/>
    <mergeCell ref="B34:E34"/>
    <mergeCell ref="G34:J34"/>
    <mergeCell ref="B36:E36"/>
    <mergeCell ref="G36:J36"/>
    <mergeCell ref="Y36:AE36"/>
    <mergeCell ref="C21:E21"/>
    <mergeCell ref="H21:J21"/>
    <mergeCell ref="AE21:AH21"/>
    <mergeCell ref="O8:V8"/>
    <mergeCell ref="O9:V9"/>
    <mergeCell ref="O10:V10"/>
    <mergeCell ref="Z47:AP47"/>
    <mergeCell ref="G37:J37"/>
    <mergeCell ref="Y37:AC37"/>
    <mergeCell ref="AD37:AP37"/>
    <mergeCell ref="B35:E35"/>
    <mergeCell ref="G35:J35"/>
    <mergeCell ref="AB10:AF10"/>
    <mergeCell ref="AF36:AP36"/>
    <mergeCell ref="AN30:BC30"/>
    <mergeCell ref="BC31:BD31"/>
    <mergeCell ref="B32:E32"/>
    <mergeCell ref="G32:J32"/>
    <mergeCell ref="AC32:BD33"/>
    <mergeCell ref="B33:E33"/>
    <mergeCell ref="B38:E38"/>
    <mergeCell ref="G38:J38"/>
    <mergeCell ref="Y38:AE38"/>
    <mergeCell ref="AF38:AP38"/>
    <mergeCell ref="Y48:AE48"/>
    <mergeCell ref="AF48:AP48"/>
    <mergeCell ref="Y49:AH49"/>
    <mergeCell ref="AI49:AP49"/>
    <mergeCell ref="I39:J39"/>
    <mergeCell ref="Y39:AF40"/>
    <mergeCell ref="AG39:AP40"/>
    <mergeCell ref="Y41:AP41"/>
    <mergeCell ref="Y42:AP42"/>
    <mergeCell ref="Y43:AP43"/>
    <mergeCell ref="Y44:AP44"/>
    <mergeCell ref="Y45:Z45"/>
    <mergeCell ref="AB45:AP45"/>
    <mergeCell ref="Z46:AF46"/>
    <mergeCell ref="AH46:AP46"/>
  </mergeCells>
  <conditionalFormatting sqref="AG4:AG10 W8:W12">
    <cfRule type="cellIs" dxfId="87" priority="16" stopIfTrue="1" operator="equal">
      <formula>"O"</formula>
    </cfRule>
  </conditionalFormatting>
  <conditionalFormatting sqref="AG4:AG10 W8:W12">
    <cfRule type="cellIs" dxfId="86" priority="17" stopIfTrue="1" operator="equal">
      <formula>"P"</formula>
    </cfRule>
  </conditionalFormatting>
  <conditionalFormatting sqref="K11:K16 K20:K25 K32:K33 K35:K36 K39 K28:K30 K6:K9">
    <cfRule type="cellIs" dxfId="85" priority="11" stopIfTrue="1" operator="equal">
      <formula>"P"</formula>
    </cfRule>
  </conditionalFormatting>
  <conditionalFormatting sqref="W13">
    <cfRule type="cellIs" dxfId="84" priority="1" stopIfTrue="1" operator="equal">
      <formula>"O"</formula>
    </cfRule>
  </conditionalFormatting>
  <conditionalFormatting sqref="W13">
    <cfRule type="cellIs" dxfId="83" priority="2" stopIfTrue="1" operator="equal">
      <formula>"P"</formula>
    </cfRule>
  </conditionalFormatting>
  <dataValidations count="1">
    <dataValidation type="date" showInputMessage="1" showErrorMessage="1" error="Check format, ie 01/01/16 and ensure year is correct" prompt="Enter in format 00/00/00, ie 01/01/16" sqref="T16">
      <formula1>42370</formula1>
      <formula2>42615</formula2>
    </dataValidation>
  </dataValidations>
  <pageMargins left="0.70000000000000007" right="0.70000000000000007" top="0.75" bottom="0.75" header="0.30000000000000004" footer="0.30000000000000004"/>
  <pageSetup paperSize="9" scale="50" fitToWidth="0" fitToHeight="0" orientation="portrait" horizontalDpi="4294967293" verticalDpi="4294967293" r:id="rId1"/>
  <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id="{12EA0819-788E-483E-87E5-C0DFF283F344}">
            <xm:f>NOT(ISERROR(SEARCH("P",W15)))</xm:f>
            <xm:f>"P"</xm:f>
            <x14:dxf>
              <font>
                <color rgb="FF006600"/>
              </font>
            </x14:dxf>
          </x14:cfRule>
          <xm:sqref>W15:W16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5"/>
  <sheetViews>
    <sheetView showGridLines="0" showRowColHeaders="0" workbookViewId="0"/>
  </sheetViews>
  <sheetFormatPr defaultColWidth="0" defaultRowHeight="15" zeroHeight="1" x14ac:dyDescent="0.25"/>
  <cols>
    <col min="1" max="1" width="1.7109375" customWidth="1"/>
    <col min="2" max="7" width="9.140625" customWidth="1"/>
    <col min="8" max="8" width="18.140625" customWidth="1"/>
    <col min="9" max="9" width="9.140625" customWidth="1"/>
    <col min="10" max="10" width="3.28515625" customWidth="1"/>
    <col min="11" max="16384" width="9.140625" hidden="1"/>
  </cols>
  <sheetData>
    <row r="1" spans="2:11" ht="48" customHeight="1" x14ac:dyDescent="0.25"/>
    <row r="2" spans="2:11" ht="21" x14ac:dyDescent="0.35">
      <c r="B2" s="6" t="s">
        <v>2</v>
      </c>
      <c r="C2" s="309"/>
      <c r="D2" s="309"/>
      <c r="E2" s="309"/>
      <c r="F2" s="309"/>
      <c r="G2" s="310"/>
      <c r="H2" s="311"/>
      <c r="I2" s="311"/>
      <c r="J2" s="311"/>
      <c r="K2" s="311"/>
    </row>
    <row r="3" spans="2:11" x14ac:dyDescent="0.25">
      <c r="B3" s="553" t="s">
        <v>481</v>
      </c>
      <c r="C3" s="553"/>
      <c r="D3" s="553"/>
      <c r="E3" s="553"/>
      <c r="F3" s="553"/>
      <c r="G3" s="553"/>
      <c r="H3" s="553"/>
      <c r="I3" s="553"/>
      <c r="J3" s="553"/>
      <c r="K3" s="553"/>
    </row>
    <row r="4" spans="2:11" ht="29.25" customHeight="1" x14ac:dyDescent="0.25">
      <c r="B4" s="553"/>
      <c r="C4" s="553"/>
      <c r="D4" s="553"/>
      <c r="E4" s="553"/>
      <c r="F4" s="553"/>
      <c r="G4" s="553"/>
      <c r="H4" s="553"/>
      <c r="I4" s="553"/>
      <c r="J4" s="553"/>
      <c r="K4" s="553"/>
    </row>
    <row r="5" spans="2:11" ht="8.25" customHeight="1" x14ac:dyDescent="0.25"/>
    <row r="6" spans="2:11" ht="19.5" thickBot="1" x14ac:dyDescent="0.35">
      <c r="B6" s="308" t="s">
        <v>482</v>
      </c>
      <c r="C6" s="309"/>
      <c r="D6" s="309"/>
      <c r="E6" s="309"/>
      <c r="F6" s="309"/>
      <c r="G6" s="310"/>
      <c r="H6" s="311"/>
      <c r="I6" s="311"/>
      <c r="J6" s="311"/>
      <c r="K6" s="311"/>
    </row>
    <row r="7" spans="2:11" s="314" customFormat="1" x14ac:dyDescent="0.25">
      <c r="B7" s="558" t="s">
        <v>508</v>
      </c>
      <c r="C7" s="559"/>
      <c r="D7" s="559"/>
      <c r="E7" s="559"/>
      <c r="F7" s="559"/>
      <c r="G7" s="559"/>
      <c r="H7" s="559"/>
      <c r="I7" s="560"/>
      <c r="J7" s="311"/>
      <c r="K7" s="311"/>
    </row>
    <row r="8" spans="2:11" s="314" customFormat="1" ht="33.75" customHeight="1" thickBot="1" x14ac:dyDescent="0.35">
      <c r="B8" s="561"/>
      <c r="C8" s="562"/>
      <c r="D8" s="562"/>
      <c r="E8" s="562"/>
      <c r="F8" s="562"/>
      <c r="G8" s="562"/>
      <c r="H8" s="562"/>
      <c r="I8" s="563"/>
      <c r="J8" s="311"/>
      <c r="K8" s="311"/>
    </row>
    <row r="9" spans="2:11" ht="22.5" customHeight="1" x14ac:dyDescent="0.25">
      <c r="B9" s="564" t="s">
        <v>507</v>
      </c>
      <c r="C9" s="565"/>
      <c r="D9" s="565"/>
      <c r="E9" s="565"/>
      <c r="F9" s="565"/>
      <c r="G9" s="566"/>
      <c r="H9" s="554" t="s">
        <v>484</v>
      </c>
      <c r="I9" s="555"/>
    </row>
    <row r="10" spans="2:11" s="313" customFormat="1" ht="38.25" customHeight="1" x14ac:dyDescent="0.25">
      <c r="B10" s="323"/>
      <c r="C10" s="324"/>
      <c r="D10" s="324"/>
      <c r="E10" s="324"/>
      <c r="F10" s="324"/>
      <c r="G10" s="324"/>
      <c r="H10" s="556" t="str">
        <f>IF(NOT('National Dates'!C7&gt;1),"",IF(ISNA(VLOOKUP('National Dates'!C7,'National Dates'!A7:C34,3,FALSE)),0,VLOOKUP('National Dates'!C7,'National Dates'!A7:C34,3,FALSE)))</f>
        <v/>
      </c>
      <c r="I10" s="557"/>
    </row>
    <row r="11" spans="2:11" s="313" customFormat="1" ht="38.25" customHeight="1" x14ac:dyDescent="0.25">
      <c r="B11" s="323"/>
      <c r="C11" s="324"/>
      <c r="D11" s="324"/>
      <c r="E11" s="324"/>
      <c r="F11" s="324"/>
      <c r="G11" s="324"/>
      <c r="H11" s="556" t="str">
        <f>IF(NOT('National Dates'!C35&gt;1),"",IF(ISNA(VLOOKUP('National Dates'!C35,'National Dates'!A35:C55,3,FALSE)),0,VLOOKUP('National Dates'!C35,'National Dates'!A35:C55,3,FALSE)))</f>
        <v/>
      </c>
      <c r="I11" s="557"/>
    </row>
    <row r="12" spans="2:11" s="313" customFormat="1" ht="38.25" customHeight="1" x14ac:dyDescent="0.25">
      <c r="B12" s="323"/>
      <c r="C12" s="324"/>
      <c r="D12" s="324"/>
      <c r="E12" s="324"/>
      <c r="F12" s="324"/>
      <c r="G12" s="324"/>
      <c r="H12" s="556" t="str">
        <f>IF(NOT('National Dates'!C50&gt;1),"",IF(ISNA(VLOOKUP('National Dates'!C50,'National Dates'!A50:C82,3,FALSE)),0,VLOOKUP('National Dates'!C50,'National Dates'!A50:C82,3,FALSE)))</f>
        <v/>
      </c>
      <c r="I12" s="557"/>
    </row>
    <row r="13" spans="2:11" ht="36.75" customHeight="1" thickBot="1" x14ac:dyDescent="0.3">
      <c r="B13" s="325"/>
      <c r="C13" s="326"/>
      <c r="D13" s="326"/>
      <c r="E13" s="326"/>
      <c r="F13" s="326"/>
      <c r="G13" s="326"/>
      <c r="H13" s="556" t="str">
        <f>IF(NOT('National Dates'!C83&gt;1),"",IF(ISNA(VLOOKUP('National Dates'!C83,'National Dates'!A83:C92,3,FALSE)),0,VLOOKUP('National Dates'!C83,'National Dates'!A83:C92,3,FALSE)))</f>
        <v/>
      </c>
      <c r="I13" s="557"/>
      <c r="J13" s="305"/>
    </row>
    <row r="14" spans="2:11" x14ac:dyDescent="0.25"/>
    <row r="15" spans="2:11" ht="18.75" customHeight="1" x14ac:dyDescent="0.25">
      <c r="B15" s="335"/>
      <c r="C15" s="335"/>
      <c r="D15" s="335"/>
      <c r="E15" s="335"/>
      <c r="F15" s="335"/>
      <c r="G15" s="335"/>
      <c r="H15" s="335"/>
      <c r="I15" s="335"/>
      <c r="J15" s="335"/>
    </row>
    <row r="16" spans="2:11" ht="3.75" customHeight="1" x14ac:dyDescent="0.25">
      <c r="B16" s="335"/>
      <c r="C16" s="335"/>
      <c r="D16" s="335"/>
      <c r="E16" s="335"/>
      <c r="F16" s="335"/>
      <c r="G16" s="335"/>
      <c r="H16" s="335"/>
      <c r="I16" s="335"/>
      <c r="J16" s="335"/>
    </row>
    <row r="17" spans="8:9" x14ac:dyDescent="0.25"/>
    <row r="18" spans="8:9" x14ac:dyDescent="0.25"/>
    <row r="19" spans="8:9" ht="21" x14ac:dyDescent="0.25">
      <c r="H19" s="551" t="s">
        <v>479</v>
      </c>
      <c r="I19" s="552"/>
    </row>
    <row r="20" spans="8:9" hidden="1" x14ac:dyDescent="0.25"/>
    <row r="21" spans="8:9" hidden="1" x14ac:dyDescent="0.25">
      <c r="H21" s="330" t="str">
        <f>IF(OR(ISBLANK(H10),(H11)=""),H10,H11)</f>
        <v/>
      </c>
    </row>
    <row r="22" spans="8:9" hidden="1" x14ac:dyDescent="0.25">
      <c r="H22" s="330" t="str">
        <f>IF(OR(ISBLANK(H12),(H13)=""),H12,H13)</f>
        <v/>
      </c>
    </row>
    <row r="23" spans="8:9" hidden="1" x14ac:dyDescent="0.25">
      <c r="H23" s="330" t="str">
        <f>IF(OR(ISBLANK(H21),(H22)=""),H21,H22)</f>
        <v/>
      </c>
    </row>
    <row r="24" spans="8:9" hidden="1" x14ac:dyDescent="0.25"/>
    <row r="25" spans="8:9" x14ac:dyDescent="0.25"/>
  </sheetData>
  <sheetProtection password="B49E" sheet="1" objects="1" scenarios="1"/>
  <mergeCells count="10">
    <mergeCell ref="H19:I19"/>
    <mergeCell ref="B3:K4"/>
    <mergeCell ref="H9:I9"/>
    <mergeCell ref="H10:I10"/>
    <mergeCell ref="H11:I11"/>
    <mergeCell ref="H12:I12"/>
    <mergeCell ref="H13:I13"/>
    <mergeCell ref="B7:I7"/>
    <mergeCell ref="B8:I8"/>
    <mergeCell ref="B9:G9"/>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12" r:id="rId4" name="Drop Down 4">
              <controlPr locked="0" defaultSize="0" autoLine="0" autoPict="0">
                <anchor moveWithCells="1">
                  <from>
                    <xdr:col>1</xdr:col>
                    <xdr:colOff>104775</xdr:colOff>
                    <xdr:row>9</xdr:row>
                    <xdr:rowOff>104775</xdr:rowOff>
                  </from>
                  <to>
                    <xdr:col>6</xdr:col>
                    <xdr:colOff>523875</xdr:colOff>
                    <xdr:row>9</xdr:row>
                    <xdr:rowOff>409575</xdr:rowOff>
                  </to>
                </anchor>
              </controlPr>
            </control>
          </mc:Choice>
        </mc:AlternateContent>
        <mc:AlternateContent xmlns:mc="http://schemas.openxmlformats.org/markup-compatibility/2006">
          <mc:Choice Requires="x14">
            <control shapeId="17413" r:id="rId5" name="Drop Down 5">
              <controlPr locked="0" defaultSize="0" autoLine="0" autoPict="0">
                <anchor moveWithCells="1">
                  <from>
                    <xdr:col>1</xdr:col>
                    <xdr:colOff>104775</xdr:colOff>
                    <xdr:row>10</xdr:row>
                    <xdr:rowOff>95250</xdr:rowOff>
                  </from>
                  <to>
                    <xdr:col>6</xdr:col>
                    <xdr:colOff>523875</xdr:colOff>
                    <xdr:row>10</xdr:row>
                    <xdr:rowOff>400050</xdr:rowOff>
                  </to>
                </anchor>
              </controlPr>
            </control>
          </mc:Choice>
        </mc:AlternateContent>
        <mc:AlternateContent xmlns:mc="http://schemas.openxmlformats.org/markup-compatibility/2006">
          <mc:Choice Requires="x14">
            <control shapeId="17414" r:id="rId6" name="Drop Down 6">
              <controlPr locked="0" defaultSize="0" autoLine="0" autoPict="0">
                <anchor moveWithCells="1">
                  <from>
                    <xdr:col>1</xdr:col>
                    <xdr:colOff>104775</xdr:colOff>
                    <xdr:row>11</xdr:row>
                    <xdr:rowOff>95250</xdr:rowOff>
                  </from>
                  <to>
                    <xdr:col>6</xdr:col>
                    <xdr:colOff>523875</xdr:colOff>
                    <xdr:row>11</xdr:row>
                    <xdr:rowOff>400050</xdr:rowOff>
                  </to>
                </anchor>
              </controlPr>
            </control>
          </mc:Choice>
        </mc:AlternateContent>
        <mc:AlternateContent xmlns:mc="http://schemas.openxmlformats.org/markup-compatibility/2006">
          <mc:Choice Requires="x14">
            <control shapeId="17415" r:id="rId7" name="Drop Down 7">
              <controlPr locked="0" defaultSize="0" autoLine="0" autoPict="0">
                <anchor moveWithCells="1">
                  <from>
                    <xdr:col>1</xdr:col>
                    <xdr:colOff>104775</xdr:colOff>
                    <xdr:row>12</xdr:row>
                    <xdr:rowOff>95250</xdr:rowOff>
                  </from>
                  <to>
                    <xdr:col>6</xdr:col>
                    <xdr:colOff>523875</xdr:colOff>
                    <xdr:row>12</xdr:row>
                    <xdr:rowOff>400050</xdr:rowOff>
                  </to>
                </anchor>
              </controlPr>
            </control>
          </mc:Choice>
        </mc:AlternateContent>
        <mc:AlternateContent xmlns:mc="http://schemas.openxmlformats.org/markup-compatibility/2006">
          <mc:Choice Requires="x14">
            <control shapeId="17416" r:id="rId8" name="Drop Down 8">
              <controlPr locked="0" defaultSize="0" autoLine="0" autoPict="0">
                <anchor moveWithCells="1">
                  <from>
                    <xdr:col>1</xdr:col>
                    <xdr:colOff>114300</xdr:colOff>
                    <xdr:row>7</xdr:row>
                    <xdr:rowOff>57150</xdr:rowOff>
                  </from>
                  <to>
                    <xdr:col>8</xdr:col>
                    <xdr:colOff>266700</xdr:colOff>
                    <xdr:row>7</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IU52"/>
  <sheetViews>
    <sheetView showGridLines="0" showRowColHeaders="0" zoomScale="90" zoomScaleNormal="90" workbookViewId="0"/>
  </sheetViews>
  <sheetFormatPr defaultColWidth="0" defaultRowHeight="15" customHeight="1" zeroHeight="1" x14ac:dyDescent="0.25"/>
  <cols>
    <col min="1" max="1" width="2" style="254" customWidth="1"/>
    <col min="2" max="4" width="4.7109375" style="254" customWidth="1"/>
    <col min="5" max="5" width="9.7109375" style="254" customWidth="1"/>
    <col min="6" max="6" width="24.140625" style="254" hidden="1" customWidth="1"/>
    <col min="7" max="7" width="19.28515625" style="254" customWidth="1"/>
    <col min="8" max="8" width="14" style="254" customWidth="1"/>
    <col min="9" max="9" width="9.140625" style="254" customWidth="1"/>
    <col min="10" max="10" width="3.85546875" style="254" customWidth="1"/>
    <col min="11" max="11" width="9.5703125" style="254" customWidth="1"/>
    <col min="12" max="12" width="3.140625" style="254" customWidth="1"/>
    <col min="13" max="13" width="14.7109375" style="254" customWidth="1"/>
    <col min="14" max="14" width="9.140625" style="254" customWidth="1"/>
    <col min="15" max="15" width="8.7109375" style="254" customWidth="1"/>
    <col min="16" max="16" width="9.140625" style="254" customWidth="1"/>
    <col min="17" max="17" width="7" style="254" customWidth="1"/>
    <col min="18" max="18" width="0.140625" style="254" customWidth="1"/>
    <col min="19" max="19" width="9.85546875" style="254" customWidth="1"/>
    <col min="20" max="20" width="9.140625" style="254" customWidth="1"/>
    <col min="21" max="21" width="3" style="254" customWidth="1"/>
    <col min="22" max="22" width="9.7109375" style="254" customWidth="1"/>
    <col min="23" max="23" width="8.28515625" style="254" customWidth="1"/>
    <col min="24" max="24" width="1.7109375" style="256" customWidth="1"/>
    <col min="25" max="25" width="4.140625" style="254" hidden="1" customWidth="1"/>
    <col min="26" max="26" width="9.140625" style="254" hidden="1" customWidth="1"/>
    <col min="27" max="27" width="6.85546875" style="254" hidden="1" customWidth="1"/>
    <col min="28" max="28" width="12.28515625" style="254" hidden="1" customWidth="1"/>
    <col min="29" max="31" width="9.140625" style="254" hidden="1" customWidth="1"/>
    <col min="32" max="32" width="14.28515625" style="254" hidden="1" customWidth="1"/>
    <col min="33" max="33" width="9.85546875" style="254" hidden="1" customWidth="1"/>
    <col min="34" max="34" width="1.85546875" style="254" hidden="1" customWidth="1"/>
    <col min="35" max="255" width="9.140625" style="254" hidden="1" customWidth="1"/>
    <col min="256" max="16383" width="0" style="254" hidden="1"/>
    <col min="16384" max="16384" width="1.85546875" style="254" customWidth="1"/>
  </cols>
  <sheetData>
    <row r="1" spans="2:56" s="366" customFormat="1" ht="8.25" customHeight="1" x14ac:dyDescent="0.25">
      <c r="X1" s="367"/>
      <c r="Z1" s="425"/>
      <c r="AA1" s="425"/>
      <c r="AB1" s="425"/>
      <c r="AC1" s="425"/>
      <c r="AD1" s="425"/>
      <c r="AE1" s="425"/>
      <c r="AF1" s="425"/>
      <c r="AG1" s="425"/>
      <c r="AH1" s="425"/>
    </row>
    <row r="2" spans="2:56" s="366" customFormat="1" ht="32.25" customHeight="1" x14ac:dyDescent="0.45">
      <c r="B2" s="368" t="s">
        <v>2</v>
      </c>
      <c r="C2" s="369"/>
      <c r="D2" s="369"/>
      <c r="E2" s="369"/>
      <c r="F2" s="369"/>
      <c r="G2" s="370"/>
      <c r="H2" s="367"/>
      <c r="I2" s="367"/>
      <c r="J2" s="367"/>
      <c r="K2" s="367"/>
      <c r="X2" s="371"/>
      <c r="Y2" s="426"/>
      <c r="Z2" s="572" t="s">
        <v>3</v>
      </c>
      <c r="AA2" s="572"/>
      <c r="AB2" s="572"/>
      <c r="AC2" s="572"/>
      <c r="AD2" s="572"/>
      <c r="AE2" s="426"/>
      <c r="AF2" s="426"/>
      <c r="AG2" s="426"/>
      <c r="AH2" s="426"/>
      <c r="AI2" s="426"/>
      <c r="AJ2" s="426"/>
      <c r="AK2" s="426"/>
      <c r="AL2" s="426"/>
      <c r="AM2" s="426"/>
      <c r="AN2" s="426"/>
      <c r="AO2" s="426"/>
      <c r="AP2" s="426"/>
      <c r="AQ2" s="426"/>
      <c r="AR2" s="426"/>
      <c r="AS2" s="426"/>
      <c r="AT2" s="426"/>
      <c r="AU2" s="426"/>
      <c r="AV2" s="426"/>
      <c r="AW2" s="426"/>
      <c r="AX2" s="426"/>
      <c r="AY2" s="426"/>
      <c r="AZ2" s="426"/>
      <c r="BA2" s="426"/>
      <c r="BB2" s="426"/>
      <c r="BC2" s="426"/>
      <c r="BD2" s="426"/>
    </row>
    <row r="3" spans="2:56" s="366" customFormat="1" ht="35.25" customHeight="1" thickBot="1" x14ac:dyDescent="0.35">
      <c r="B3" s="544" t="s">
        <v>433</v>
      </c>
      <c r="C3" s="544"/>
      <c r="D3" s="544"/>
      <c r="E3" s="544"/>
      <c r="F3" s="544"/>
      <c r="G3" s="544"/>
      <c r="H3" s="544"/>
      <c r="I3" s="544"/>
      <c r="J3" s="544"/>
      <c r="K3" s="544"/>
      <c r="L3" s="367"/>
      <c r="M3" s="372"/>
      <c r="N3" s="373"/>
      <c r="O3" s="373"/>
      <c r="P3" s="373"/>
      <c r="Q3" s="373"/>
      <c r="R3" s="373"/>
      <c r="S3" s="373"/>
      <c r="T3" s="373"/>
      <c r="U3" s="373"/>
      <c r="V3" s="373"/>
      <c r="W3" s="373"/>
      <c r="X3" s="367"/>
      <c r="Y3" s="426"/>
      <c r="Z3" s="573" t="s">
        <v>4</v>
      </c>
      <c r="AA3" s="573"/>
      <c r="AB3" s="573"/>
      <c r="AC3" s="573"/>
      <c r="AD3" s="427"/>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row>
    <row r="4" spans="2:56" s="366" customFormat="1" ht="19.5" thickBot="1" x14ac:dyDescent="0.35">
      <c r="B4" s="524"/>
      <c r="C4" s="524"/>
      <c r="D4" s="524"/>
      <c r="E4" s="524"/>
      <c r="F4" s="524"/>
      <c r="G4" s="524"/>
      <c r="H4" s="524"/>
      <c r="I4" s="524"/>
      <c r="J4" s="524"/>
      <c r="K4" s="524"/>
      <c r="L4" s="367"/>
      <c r="M4" s="546"/>
      <c r="N4" s="524"/>
      <c r="O4" s="524"/>
      <c r="P4" s="524"/>
      <c r="Q4" s="524"/>
      <c r="R4" s="524"/>
      <c r="S4" s="524"/>
      <c r="T4" s="524"/>
      <c r="U4" s="524"/>
      <c r="V4" s="524"/>
      <c r="W4" s="524"/>
      <c r="X4" s="367"/>
      <c r="Y4" s="426"/>
      <c r="Z4" s="428" t="s">
        <v>5</v>
      </c>
      <c r="AA4" s="429" t="e">
        <f>COUNTBLANK(#REF!)</f>
        <v>#REF!</v>
      </c>
      <c r="AB4" s="571" t="e">
        <f>"There are "&amp;COUNTBLANK(#REF!)&amp;" section(s) you have not completed"</f>
        <v>#REF!</v>
      </c>
      <c r="AC4" s="571"/>
      <c r="AD4" s="571"/>
      <c r="AE4" s="571"/>
      <c r="AF4" s="571"/>
      <c r="AG4" s="430" t="e">
        <f>IF(AA4=0, "P", "O")</f>
        <v>#REF!</v>
      </c>
      <c r="AH4" s="426"/>
      <c r="AI4" s="431"/>
      <c r="AJ4" s="426"/>
      <c r="AK4" s="426"/>
      <c r="AL4" s="426"/>
      <c r="AM4" s="426"/>
      <c r="AN4" s="426"/>
      <c r="AO4" s="426"/>
      <c r="AP4" s="426"/>
      <c r="AQ4" s="426"/>
      <c r="AR4" s="426"/>
      <c r="AS4" s="426"/>
      <c r="AT4" s="426"/>
      <c r="AU4" s="426"/>
      <c r="AV4" s="426"/>
      <c r="AW4" s="426"/>
      <c r="AX4" s="426"/>
      <c r="AY4" s="426"/>
      <c r="AZ4" s="426"/>
      <c r="BA4" s="426"/>
      <c r="BB4" s="426"/>
      <c r="BC4" s="426"/>
      <c r="BD4" s="426"/>
    </row>
    <row r="5" spans="2:56" s="366" customFormat="1" ht="19.5" thickBot="1" x14ac:dyDescent="0.35">
      <c r="B5" s="432" t="s">
        <v>36</v>
      </c>
      <c r="C5" s="432"/>
      <c r="D5" s="432"/>
      <c r="E5" s="432"/>
      <c r="F5" s="432"/>
      <c r="G5" s="432"/>
      <c r="H5" s="629"/>
      <c r="I5" s="630"/>
      <c r="J5" s="631"/>
      <c r="K5" s="433" t="s">
        <v>7</v>
      </c>
      <c r="M5" s="567" t="s">
        <v>409</v>
      </c>
      <c r="N5" s="568"/>
      <c r="O5" s="568"/>
      <c r="P5" s="568"/>
      <c r="Q5" s="568"/>
      <c r="R5" s="568"/>
      <c r="S5" s="568"/>
      <c r="T5" s="568"/>
      <c r="U5" s="569"/>
      <c r="V5" s="569"/>
      <c r="W5" s="570"/>
      <c r="X5" s="367"/>
      <c r="Y5" s="426"/>
      <c r="Z5" s="434" t="s">
        <v>8</v>
      </c>
      <c r="AA5" s="429" t="e">
        <f>COUNTBLANK(#REF!)+COUNTBLANK(#REF!)</f>
        <v>#REF!</v>
      </c>
      <c r="AB5" s="571" t="e">
        <f>"There are "&amp;COUNTBLANK(#REF!)+COUNTBLANK(#REF!)&amp;" sections(s) you have not completed"</f>
        <v>#REF!</v>
      </c>
      <c r="AC5" s="571"/>
      <c r="AD5" s="571"/>
      <c r="AE5" s="571"/>
      <c r="AF5" s="571"/>
      <c r="AG5" s="430" t="e">
        <f>IF(AA5=0, "P", "O")</f>
        <v>#REF!</v>
      </c>
      <c r="AH5" s="426"/>
      <c r="AI5" s="431"/>
      <c r="AJ5" s="426"/>
      <c r="AK5" s="426"/>
      <c r="AL5" s="426"/>
      <c r="AM5" s="426"/>
      <c r="AN5" s="426"/>
      <c r="AO5" s="426"/>
      <c r="AP5" s="426"/>
      <c r="AQ5" s="426"/>
      <c r="AR5" s="426"/>
      <c r="AS5" s="426"/>
      <c r="AT5" s="426"/>
      <c r="AU5" s="426"/>
      <c r="AV5" s="426"/>
      <c r="AW5" s="426"/>
      <c r="AX5" s="426"/>
      <c r="AY5" s="426"/>
      <c r="AZ5" s="426"/>
      <c r="BA5" s="426"/>
      <c r="BB5" s="426"/>
      <c r="BC5" s="426"/>
      <c r="BD5" s="426"/>
    </row>
    <row r="6" spans="2:56" s="366" customFormat="1" ht="18" customHeight="1" x14ac:dyDescent="0.25">
      <c r="B6" s="435" t="s">
        <v>37</v>
      </c>
      <c r="C6" s="436" t="s">
        <v>38</v>
      </c>
      <c r="D6" s="436"/>
      <c r="E6" s="436"/>
      <c r="F6" s="436"/>
      <c r="G6" s="436" t="s">
        <v>39</v>
      </c>
      <c r="H6" s="632" t="s">
        <v>40</v>
      </c>
      <c r="I6" s="633"/>
      <c r="J6" s="634"/>
      <c r="K6" s="437"/>
      <c r="M6" s="438" t="s">
        <v>438</v>
      </c>
      <c r="N6" s="439"/>
      <c r="O6" s="439"/>
      <c r="P6" s="439"/>
      <c r="Q6" s="439"/>
      <c r="R6" s="439"/>
      <c r="S6" s="439"/>
      <c r="T6" s="439"/>
      <c r="U6" s="575" t="s">
        <v>437</v>
      </c>
      <c r="V6" s="576"/>
      <c r="W6" s="577"/>
      <c r="X6" s="367"/>
      <c r="Y6" s="426"/>
      <c r="Z6" s="440" t="s">
        <v>10</v>
      </c>
      <c r="AA6" s="429">
        <f>COUNTBLANK($C$7)+COUNTBLANK($G$7)+COUNTBLANK($H$7)</f>
        <v>3</v>
      </c>
      <c r="AB6" s="571" t="str">
        <f>"There are "&amp;COUNTBLANK(C7)+COUNTBLANK(G7)+COUNTBLANK(H7)&amp;" section(s) you have not completed"</f>
        <v>There are 3 section(s) you have not completed</v>
      </c>
      <c r="AC6" s="571"/>
      <c r="AD6" s="571"/>
      <c r="AE6" s="571"/>
      <c r="AF6" s="571"/>
      <c r="AG6" s="430" t="str">
        <f>IF(AA6=0, "P", "O")</f>
        <v>O</v>
      </c>
      <c r="AH6" s="426"/>
      <c r="AI6" s="441"/>
      <c r="AJ6" s="426"/>
      <c r="AK6" s="426"/>
      <c r="AL6" s="426"/>
      <c r="AM6" s="426"/>
      <c r="AN6" s="426"/>
      <c r="AO6" s="426"/>
      <c r="AP6" s="426"/>
      <c r="AQ6" s="426"/>
      <c r="AR6" s="426"/>
      <c r="AS6" s="426"/>
      <c r="AT6" s="426"/>
      <c r="AU6" s="426"/>
      <c r="AV6" s="426"/>
      <c r="AW6" s="426"/>
      <c r="AX6" s="426"/>
      <c r="AY6" s="426"/>
      <c r="AZ6" s="426"/>
      <c r="BA6" s="426"/>
      <c r="BB6" s="426"/>
      <c r="BC6" s="426"/>
      <c r="BD6" s="426"/>
    </row>
    <row r="7" spans="2:56" s="366" customFormat="1" ht="18" customHeight="1" x14ac:dyDescent="0.25">
      <c r="B7" s="435">
        <v>1</v>
      </c>
      <c r="C7" s="586"/>
      <c r="D7" s="587"/>
      <c r="E7" s="628"/>
      <c r="F7" s="298"/>
      <c r="G7" s="299"/>
      <c r="H7" s="586"/>
      <c r="I7" s="587"/>
      <c r="J7" s="588"/>
      <c r="K7" s="442" t="str">
        <f>IF(NOT($B$45=1),"",IF(OR(COUNTBLANK(C7:C7)=1,COUNTBLANK(G7:G7)=1, COUNTBLANK(H7:H7)=1),"O","P"))</f>
        <v/>
      </c>
      <c r="M7" s="635" t="s">
        <v>436</v>
      </c>
      <c r="N7" s="636"/>
      <c r="O7" s="636"/>
      <c r="P7" s="637"/>
      <c r="Q7" s="637"/>
      <c r="R7" s="637"/>
      <c r="S7" s="637"/>
      <c r="T7" s="638"/>
      <c r="U7" s="578"/>
      <c r="V7" s="579"/>
      <c r="W7" s="580"/>
      <c r="X7" s="367"/>
      <c r="Y7" s="426"/>
      <c r="Z7" s="443" t="s">
        <v>16</v>
      </c>
      <c r="AA7" s="429">
        <f>COUNTBLANK($G$15:$G$16)+COUNTBLANK($G$19:$G$20)+COUNTBLANK($G$22:$G$23)</f>
        <v>5</v>
      </c>
      <c r="AB7" s="571" t="str">
        <f>"There are "&amp;COUNTBLANK(G15:G16)+COUNTBLANK(G19:G20)+COUNTBLANK(G22:G23)+COUNTBLANK(G26)&amp;" section(s) you have not completed"</f>
        <v>There are 6 section(s) you have not completed</v>
      </c>
      <c r="AC7" s="571"/>
      <c r="AD7" s="571"/>
      <c r="AE7" s="571"/>
      <c r="AF7" s="571"/>
      <c r="AG7" s="430" t="str">
        <f>IF(AA7=0, "P", "O")</f>
        <v>O</v>
      </c>
      <c r="AH7" s="426"/>
      <c r="AI7" s="426"/>
      <c r="AJ7" s="426"/>
      <c r="AK7" s="426"/>
      <c r="AL7" s="426"/>
      <c r="AM7" s="426"/>
      <c r="AN7" s="426"/>
      <c r="AO7" s="426"/>
      <c r="AP7" s="426"/>
      <c r="AQ7" s="426"/>
      <c r="AR7" s="426"/>
      <c r="AS7" s="426"/>
      <c r="AT7" s="426"/>
      <c r="AU7" s="426"/>
      <c r="AV7" s="426"/>
      <c r="AW7" s="426"/>
      <c r="AX7" s="426"/>
      <c r="AY7" s="426"/>
      <c r="AZ7" s="426"/>
      <c r="BA7" s="426"/>
      <c r="BB7" s="426"/>
      <c r="BC7" s="426"/>
      <c r="BD7" s="426"/>
    </row>
    <row r="8" spans="2:56" s="366" customFormat="1" ht="18" customHeight="1" x14ac:dyDescent="0.25">
      <c r="B8" s="435">
        <v>2</v>
      </c>
      <c r="C8" s="586"/>
      <c r="D8" s="587"/>
      <c r="E8" s="628"/>
      <c r="F8" s="298"/>
      <c r="G8" s="299"/>
      <c r="H8" s="586"/>
      <c r="I8" s="587"/>
      <c r="J8" s="588"/>
      <c r="K8" s="442" t="str">
        <f>IF(NOT(B46=1),"",IF(OR(COUNTBLANK(G8:G8)=1, COUNTBLANK(C8:C8)=1, COUNTBLANK(H8:H8)=1), "O","P"))</f>
        <v/>
      </c>
      <c r="M8" s="639"/>
      <c r="N8" s="640"/>
      <c r="O8" s="640"/>
      <c r="P8" s="641"/>
      <c r="Q8" s="641"/>
      <c r="R8" s="641"/>
      <c r="S8" s="641"/>
      <c r="T8" s="642"/>
      <c r="U8" s="581"/>
      <c r="V8" s="582"/>
      <c r="W8" s="583"/>
      <c r="X8" s="367"/>
      <c r="Y8" s="426"/>
      <c r="Z8" s="444" t="s">
        <v>21</v>
      </c>
      <c r="AA8" s="429">
        <f>COUNTBLANK($R$23)</f>
        <v>1</v>
      </c>
      <c r="AB8" s="574" t="s">
        <v>418</v>
      </c>
      <c r="AC8" s="574"/>
      <c r="AD8" s="574"/>
      <c r="AE8" s="574"/>
      <c r="AF8" s="574"/>
      <c r="AG8" s="430"/>
      <c r="AH8" s="426"/>
      <c r="AI8" s="426"/>
      <c r="AJ8" s="426"/>
      <c r="AK8" s="426"/>
      <c r="AL8" s="426"/>
      <c r="AM8" s="426"/>
      <c r="AN8" s="426"/>
      <c r="AO8" s="426"/>
      <c r="AP8" s="426"/>
      <c r="AQ8" s="426"/>
      <c r="AR8" s="426"/>
      <c r="AS8" s="426"/>
      <c r="AT8" s="426"/>
      <c r="AU8" s="426"/>
      <c r="AV8" s="426"/>
      <c r="AW8" s="426"/>
      <c r="AX8" s="426"/>
      <c r="AY8" s="426"/>
      <c r="AZ8" s="426"/>
      <c r="BA8" s="426"/>
      <c r="BB8" s="426"/>
      <c r="BC8" s="426"/>
      <c r="BD8" s="426"/>
    </row>
    <row r="9" spans="2:56" s="366" customFormat="1" ht="18" customHeight="1" thickBot="1" x14ac:dyDescent="0.3">
      <c r="B9" s="435">
        <v>3</v>
      </c>
      <c r="C9" s="586"/>
      <c r="D9" s="587"/>
      <c r="E9" s="628"/>
      <c r="F9" s="298"/>
      <c r="G9" s="299"/>
      <c r="H9" s="586"/>
      <c r="I9" s="587"/>
      <c r="J9" s="588"/>
      <c r="K9" s="442" t="str">
        <f>IF(NOT(B47=1),"",IF(OR(COUNTBLANK(G9:G9)=1, COUNTBLANK(C9:C9)=1, COUNTBLANK(H9:H9)=1), "O","P"))</f>
        <v/>
      </c>
      <c r="M9" s="445" t="s">
        <v>46</v>
      </c>
      <c r="N9" s="446"/>
      <c r="O9" s="446"/>
      <c r="P9" s="647"/>
      <c r="Q9" s="647"/>
      <c r="R9" s="647"/>
      <c r="S9" s="643" t="s">
        <v>47</v>
      </c>
      <c r="T9" s="644"/>
      <c r="U9" s="645"/>
      <c r="V9" s="645"/>
      <c r="W9" s="646"/>
      <c r="X9" s="367"/>
      <c r="Y9" s="426"/>
      <c r="Z9" s="444"/>
      <c r="AA9" s="429">
        <f>COUNTBLANK($T$23:$T$35)</f>
        <v>13</v>
      </c>
      <c r="AB9" s="571" t="str">
        <f>"There are "&amp;COUNTBLANK(T23)+COUNTBLANK(T35)&amp;" section(s) you have not completed, hours and age"</f>
        <v>There are 2 section(s) you have not completed, hours and age</v>
      </c>
      <c r="AC9" s="571"/>
      <c r="AD9" s="571"/>
      <c r="AE9" s="571"/>
      <c r="AF9" s="571"/>
      <c r="AG9" s="430"/>
      <c r="AH9" s="426"/>
      <c r="AI9" s="426"/>
      <c r="AJ9" s="426"/>
      <c r="AK9" s="426"/>
      <c r="AL9" s="426"/>
      <c r="AM9" s="426"/>
      <c r="AN9" s="426"/>
      <c r="AO9" s="426"/>
      <c r="AP9" s="426"/>
      <c r="AQ9" s="426"/>
      <c r="AR9" s="426"/>
      <c r="AS9" s="426"/>
      <c r="AT9" s="426"/>
      <c r="AU9" s="426"/>
      <c r="AV9" s="426"/>
      <c r="AW9" s="426"/>
      <c r="AX9" s="426"/>
      <c r="AY9" s="426"/>
      <c r="AZ9" s="426"/>
      <c r="BA9" s="426"/>
      <c r="BB9" s="426"/>
      <c r="BC9" s="426"/>
      <c r="BD9" s="426"/>
    </row>
    <row r="10" spans="2:56" s="366" customFormat="1" ht="18" customHeight="1" x14ac:dyDescent="0.25">
      <c r="B10" s="435">
        <v>4</v>
      </c>
      <c r="C10" s="586"/>
      <c r="D10" s="587"/>
      <c r="E10" s="628"/>
      <c r="F10" s="298"/>
      <c r="G10" s="299"/>
      <c r="H10" s="586"/>
      <c r="I10" s="587"/>
      <c r="J10" s="588"/>
      <c r="K10" s="442" t="str">
        <f>IF(NOT(B48=1),"",IF(OR(COUNTBLANK(G10:G10)=1, COUNTBLANK(C10:C10)=1, COUNTBLANK(H10:H10)=1), "O","P"))</f>
        <v/>
      </c>
      <c r="M10" s="411"/>
      <c r="N10" s="411"/>
      <c r="O10" s="411"/>
      <c r="P10" s="516"/>
      <c r="Q10" s="516"/>
      <c r="R10" s="516"/>
      <c r="S10" s="584"/>
      <c r="T10" s="584"/>
      <c r="U10" s="584"/>
      <c r="V10" s="584"/>
      <c r="W10" s="584"/>
      <c r="X10" s="367"/>
      <c r="Y10" s="426"/>
      <c r="Z10" s="447" t="s">
        <v>25</v>
      </c>
      <c r="AA10" s="429">
        <f>COUNTBLANK($R$37)</f>
        <v>1</v>
      </c>
      <c r="AB10" s="574" t="str">
        <f>IF(AA10=0,"Completed","You need to complete declaration")</f>
        <v>You need to complete declaration</v>
      </c>
      <c r="AC10" s="574"/>
      <c r="AD10" s="574"/>
      <c r="AE10" s="574"/>
      <c r="AF10" s="574"/>
      <c r="AG10" s="430" t="str">
        <f>IF(AA10=0, "P", "O")</f>
        <v>O</v>
      </c>
      <c r="AH10" s="426"/>
      <c r="AI10" s="426"/>
      <c r="AJ10" s="426"/>
      <c r="AK10" s="426"/>
      <c r="AL10" s="426"/>
      <c r="AM10" s="426"/>
      <c r="AN10" s="426"/>
      <c r="AO10" s="426"/>
      <c r="AP10" s="426"/>
      <c r="AQ10" s="426"/>
      <c r="AR10" s="426"/>
      <c r="AS10" s="426"/>
      <c r="AT10" s="426"/>
      <c r="AU10" s="426"/>
      <c r="AV10" s="426"/>
      <c r="AW10" s="426"/>
      <c r="AX10" s="426"/>
      <c r="AY10" s="426"/>
      <c r="AZ10" s="426"/>
      <c r="BA10" s="426"/>
      <c r="BB10" s="426"/>
      <c r="BC10" s="426"/>
      <c r="BD10" s="426"/>
    </row>
    <row r="11" spans="2:56" s="366" customFormat="1" ht="18" customHeight="1" x14ac:dyDescent="0.35">
      <c r="B11" s="435">
        <v>5</v>
      </c>
      <c r="C11" s="586"/>
      <c r="D11" s="587"/>
      <c r="E11" s="628"/>
      <c r="F11" s="298"/>
      <c r="G11" s="299"/>
      <c r="H11" s="586"/>
      <c r="I11" s="587"/>
      <c r="J11" s="588"/>
      <c r="K11" s="442" t="str">
        <f>IF(NOT(B49=1),"",IF(OR(COUNTBLANK(G11:G11)=1, COUNTBLANK(C11:C11)=1, COUNTBLANK(H11:H11)=1), "O","P"))</f>
        <v/>
      </c>
      <c r="M11" s="384" t="s">
        <v>3</v>
      </c>
      <c r="N11" s="384"/>
      <c r="O11" s="384"/>
      <c r="P11" s="384"/>
      <c r="Q11" s="384"/>
      <c r="R11" s="364"/>
      <c r="S11" s="364"/>
      <c r="T11" s="364"/>
      <c r="U11" s="364"/>
      <c r="V11" s="364"/>
      <c r="W11" s="364"/>
      <c r="X11" s="367"/>
      <c r="Y11" s="426"/>
      <c r="Z11" s="448"/>
      <c r="AA11" s="449">
        <f>COUNTBLANK($Q$37)</f>
        <v>1</v>
      </c>
      <c r="AB11" s="585" t="str">
        <f>IF(AA11=0,"Completed","Please agree to terms and conditions")</f>
        <v>Please agree to terms and conditions</v>
      </c>
      <c r="AC11" s="585"/>
      <c r="AD11" s="585"/>
      <c r="AE11" s="585"/>
      <c r="AF11" s="585"/>
      <c r="AG11" s="450" t="str">
        <f>IF(AA11=0, "P", "O")</f>
        <v>O</v>
      </c>
      <c r="AH11" s="426"/>
      <c r="AI11" s="426"/>
      <c r="AJ11" s="426"/>
      <c r="AK11" s="426"/>
      <c r="AL11" s="426"/>
      <c r="AM11" s="426"/>
      <c r="AN11" s="426"/>
      <c r="AO11" s="426"/>
      <c r="AP11" s="426"/>
      <c r="AQ11" s="426"/>
      <c r="AR11" s="426"/>
      <c r="AS11" s="426"/>
      <c r="AT11" s="426"/>
      <c r="AU11" s="426"/>
      <c r="AV11" s="426"/>
      <c r="AW11" s="426"/>
      <c r="AX11" s="426"/>
      <c r="AY11" s="426"/>
      <c r="AZ11" s="426"/>
      <c r="BA11" s="426"/>
      <c r="BB11" s="426"/>
      <c r="BC11" s="426"/>
      <c r="BD11" s="426"/>
    </row>
    <row r="12" spans="2:56" s="366" customFormat="1" ht="18" customHeight="1" thickBot="1" x14ac:dyDescent="0.35">
      <c r="B12" s="451">
        <v>6</v>
      </c>
      <c r="C12" s="589"/>
      <c r="D12" s="589"/>
      <c r="E12" s="589"/>
      <c r="F12" s="361"/>
      <c r="G12" s="300"/>
      <c r="H12" s="590"/>
      <c r="I12" s="590"/>
      <c r="J12" s="590"/>
      <c r="K12" s="442" t="str">
        <f>IF(NOT(B50=1),"",IF(OR(COUNTBLANK(G12:G12)=1, COUNTBLANK(C12:C12)=1, COUNTBLANK(H12:H12)=1), "O","P"))</f>
        <v/>
      </c>
      <c r="M12" s="452" t="s">
        <v>4</v>
      </c>
      <c r="N12" s="453"/>
      <c r="O12" s="453"/>
      <c r="P12" s="453"/>
      <c r="Q12" s="454"/>
      <c r="R12" s="364"/>
      <c r="S12" s="455"/>
      <c r="T12" s="456"/>
      <c r="U12" s="457"/>
      <c r="V12" s="457"/>
      <c r="W12" s="457"/>
      <c r="X12" s="367"/>
      <c r="Y12" s="426"/>
      <c r="Z12" s="458"/>
      <c r="AA12" s="459"/>
      <c r="AB12" s="597"/>
      <c r="AC12" s="597"/>
      <c r="AD12" s="597"/>
      <c r="AE12" s="597"/>
      <c r="AF12" s="597"/>
      <c r="AG12" s="460"/>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row>
    <row r="13" spans="2:56" s="366" customFormat="1" ht="18" customHeight="1" thickBot="1" x14ac:dyDescent="0.3">
      <c r="B13" s="461"/>
      <c r="M13" s="364"/>
      <c r="N13" s="364"/>
      <c r="O13" s="364"/>
      <c r="P13" s="364"/>
      <c r="Q13" s="364"/>
      <c r="R13" s="364"/>
      <c r="S13" s="365"/>
      <c r="T13" s="365"/>
      <c r="U13" s="365"/>
      <c r="V13" s="365"/>
      <c r="W13" s="365"/>
      <c r="X13" s="367"/>
      <c r="Y13" s="426"/>
      <c r="Z13" s="426"/>
      <c r="AA13" s="426"/>
      <c r="AB13" s="426"/>
      <c r="AC13" s="426"/>
      <c r="AD13" s="426"/>
      <c r="AE13" s="426"/>
      <c r="AF13" s="426"/>
      <c r="AG13" s="426"/>
      <c r="AH13" s="426"/>
      <c r="AI13" s="426"/>
      <c r="AJ13" s="426"/>
      <c r="AK13" s="426"/>
      <c r="AL13" s="426"/>
      <c r="AM13" s="426"/>
      <c r="AN13" s="426"/>
      <c r="AO13" s="426"/>
      <c r="AP13" s="426"/>
      <c r="AQ13" s="426"/>
      <c r="AR13" s="426"/>
      <c r="AS13" s="426"/>
      <c r="AT13" s="426"/>
      <c r="AU13" s="426"/>
      <c r="AV13" s="426"/>
      <c r="AW13" s="426"/>
      <c r="AX13" s="426"/>
      <c r="AY13" s="426"/>
      <c r="AZ13" s="426"/>
      <c r="BA13" s="426"/>
      <c r="BB13" s="426"/>
      <c r="BC13" s="426"/>
      <c r="BD13" s="426"/>
    </row>
    <row r="14" spans="2:56" s="366" customFormat="1" ht="18" customHeight="1" thickBot="1" x14ac:dyDescent="0.35">
      <c r="B14" s="592" t="s">
        <v>42</v>
      </c>
      <c r="C14" s="593"/>
      <c r="D14" s="593"/>
      <c r="E14" s="593"/>
      <c r="F14" s="593"/>
      <c r="G14" s="593"/>
      <c r="H14" s="593"/>
      <c r="I14" s="593"/>
      <c r="J14" s="593"/>
      <c r="K14" s="462" t="s">
        <v>7</v>
      </c>
      <c r="M14" s="463" t="s">
        <v>10</v>
      </c>
      <c r="N14" s="506">
        <f>COUNTBLANK($C$7)+COUNTBLANK($G$7)+COUNTBLANK($H$7)</f>
        <v>3</v>
      </c>
      <c r="O14" s="596" t="str">
        <f>"There are "&amp;COUNTBLANK(C7)+COUNTBLANK(G7)+COUNTBLANK(H7)&amp;" section(s) you have not completed"</f>
        <v>There are 3 section(s) you have not completed</v>
      </c>
      <c r="P14" s="576"/>
      <c r="Q14" s="576"/>
      <c r="R14" s="576"/>
      <c r="S14" s="576"/>
      <c r="T14" s="576"/>
      <c r="U14" s="576"/>
      <c r="V14" s="577"/>
      <c r="W14" s="391" t="str">
        <f>IF(N14=0, "P", "O")</f>
        <v>O</v>
      </c>
      <c r="X14" s="367"/>
      <c r="Y14" s="426"/>
      <c r="Z14" s="426"/>
      <c r="AA14" s="426"/>
      <c r="AB14" s="426"/>
      <c r="AC14" s="426"/>
      <c r="AD14" s="426"/>
      <c r="AE14" s="426"/>
      <c r="AF14" s="426"/>
      <c r="AG14" s="426"/>
      <c r="AH14" s="426"/>
      <c r="AI14" s="426"/>
      <c r="AJ14" s="426"/>
      <c r="AK14" s="426"/>
      <c r="AL14" s="426"/>
      <c r="AM14" s="426"/>
      <c r="AN14" s="426"/>
      <c r="AO14" s="426"/>
      <c r="AP14" s="426"/>
      <c r="AQ14" s="426"/>
      <c r="AR14" s="426"/>
      <c r="AS14" s="426"/>
      <c r="AT14" s="426"/>
      <c r="AU14" s="426"/>
      <c r="AV14" s="426"/>
      <c r="AW14" s="426"/>
      <c r="AX14" s="426"/>
      <c r="AY14" s="426"/>
      <c r="AZ14" s="426"/>
      <c r="BA14" s="426"/>
      <c r="BB14" s="426"/>
      <c r="BC14" s="426"/>
      <c r="BD14" s="426"/>
    </row>
    <row r="15" spans="2:56" s="366" customFormat="1" ht="18" customHeight="1" x14ac:dyDescent="0.25">
      <c r="B15" s="598" t="s">
        <v>43</v>
      </c>
      <c r="C15" s="599"/>
      <c r="D15" s="599"/>
      <c r="E15" s="600"/>
      <c r="F15" s="464"/>
      <c r="G15" s="601"/>
      <c r="H15" s="601"/>
      <c r="I15" s="601"/>
      <c r="J15" s="602"/>
      <c r="K15" s="465" t="str">
        <f>IF(NOT($B$52=1),"",IF(OR(COUNTBLANK(G15:G15)=1),"O","P"))</f>
        <v/>
      </c>
      <c r="M15" s="466" t="s">
        <v>16</v>
      </c>
      <c r="N15" s="507">
        <f>COUNTBLANK($G$15:$G$17)+COUNTBLANK($G$19:$G$20)+COUNTBLANK($G$22:$G$24)+COUNTBLANK($I$26:$I$26)</f>
        <v>7</v>
      </c>
      <c r="O15" s="518" t="str">
        <f>"There are "&amp;COUNTBLANK(G15:G16)+COUNTBLANK(G19:G20)+COUNTBLANK(G22:G23)+COUNTBLANK(I26)&amp;" section(s) you have not completed"</f>
        <v>There are 6 section(s) you have not completed</v>
      </c>
      <c r="P15" s="518"/>
      <c r="Q15" s="518"/>
      <c r="R15" s="518"/>
      <c r="S15" s="518"/>
      <c r="T15" s="519"/>
      <c r="U15" s="519"/>
      <c r="V15" s="519"/>
      <c r="W15" s="391" t="str">
        <f>IF(N15=0, "P", "O")</f>
        <v>O</v>
      </c>
      <c r="X15" s="367"/>
      <c r="Y15" s="426"/>
      <c r="Z15" s="426"/>
      <c r="AA15" s="426"/>
      <c r="AB15" s="426"/>
      <c r="AC15" s="426"/>
      <c r="AD15" s="426"/>
      <c r="AE15" s="426"/>
      <c r="AF15" s="426"/>
      <c r="AG15" s="426"/>
      <c r="AH15" s="426"/>
      <c r="AI15" s="426"/>
      <c r="AJ15" s="426"/>
      <c r="AK15" s="426"/>
      <c r="AL15" s="426"/>
      <c r="AM15" s="426"/>
      <c r="AN15" s="426"/>
      <c r="AO15" s="426"/>
      <c r="AP15" s="426"/>
      <c r="AQ15" s="426"/>
      <c r="AR15" s="426"/>
      <c r="AS15" s="426"/>
      <c r="AT15" s="426"/>
      <c r="AU15" s="426"/>
      <c r="AV15" s="426"/>
      <c r="AW15" s="426"/>
      <c r="AX15" s="426"/>
      <c r="AY15" s="426"/>
      <c r="AZ15" s="426"/>
      <c r="BA15" s="426"/>
      <c r="BB15" s="426"/>
      <c r="BC15" s="426"/>
      <c r="BD15" s="426"/>
    </row>
    <row r="16" spans="2:56" s="366" customFormat="1" ht="18" customHeight="1" x14ac:dyDescent="0.25">
      <c r="B16" s="467" t="s">
        <v>44</v>
      </c>
      <c r="C16" s="436"/>
      <c r="D16" s="468"/>
      <c r="E16" s="469"/>
      <c r="F16" s="470"/>
      <c r="G16" s="603"/>
      <c r="H16" s="603"/>
      <c r="I16" s="603"/>
      <c r="J16" s="604"/>
      <c r="K16" s="471" t="str">
        <f>IF(NOT($B$52=1),"",IF(OR(COUNTBLANK(G16:G16)=1),"O","P"))</f>
        <v/>
      </c>
      <c r="M16" s="472" t="s">
        <v>21</v>
      </c>
      <c r="N16" s="506">
        <f>COUNTBLANK($P$9)</f>
        <v>1</v>
      </c>
      <c r="O16" s="594" t="s">
        <v>428</v>
      </c>
      <c r="P16" s="594"/>
      <c r="Q16" s="594"/>
      <c r="R16" s="594"/>
      <c r="S16" s="594"/>
      <c r="T16" s="595"/>
      <c r="U16" s="595"/>
      <c r="V16" s="595"/>
      <c r="W16" s="391" t="str">
        <f>IF(N16=0, "P", "O")</f>
        <v>O</v>
      </c>
      <c r="X16" s="367"/>
      <c r="Y16" s="426"/>
      <c r="Z16" s="426"/>
      <c r="AA16" s="426"/>
      <c r="AB16" s="426"/>
      <c r="AC16" s="426"/>
      <c r="AD16" s="426"/>
      <c r="AE16" s="426"/>
      <c r="AF16" s="426"/>
      <c r="AG16" s="426"/>
      <c r="AH16" s="426"/>
      <c r="AI16" s="426"/>
      <c r="AJ16" s="426"/>
      <c r="AK16" s="426"/>
      <c r="AL16" s="426"/>
      <c r="AM16" s="426"/>
      <c r="AN16" s="426"/>
      <c r="AO16" s="426"/>
      <c r="AP16" s="426"/>
      <c r="AQ16" s="426"/>
      <c r="AR16" s="426"/>
      <c r="AS16" s="426"/>
      <c r="AT16" s="426"/>
      <c r="AU16" s="426"/>
      <c r="AV16" s="426"/>
      <c r="AW16" s="426"/>
      <c r="AX16" s="426"/>
      <c r="AY16" s="426"/>
      <c r="AZ16" s="426"/>
      <c r="BA16" s="426"/>
      <c r="BB16" s="426"/>
      <c r="BC16" s="426"/>
      <c r="BD16" s="426"/>
    </row>
    <row r="17" spans="2:56" s="366" customFormat="1" ht="18" customHeight="1" thickBot="1" x14ac:dyDescent="0.3">
      <c r="B17" s="473" t="s">
        <v>45</v>
      </c>
      <c r="C17" s="474"/>
      <c r="D17" s="475"/>
      <c r="E17" s="476"/>
      <c r="F17" s="476"/>
      <c r="G17" s="605"/>
      <c r="H17" s="606"/>
      <c r="I17" s="606"/>
      <c r="J17" s="607"/>
      <c r="K17" s="471" t="str">
        <f>IF(NOT($B$52=1),"",IF(OR(COUNTBLANK(G17:G17)=1),"O","P"))</f>
        <v/>
      </c>
      <c r="M17" s="422"/>
      <c r="N17" s="422"/>
      <c r="O17" s="422"/>
      <c r="P17" s="422"/>
      <c r="Q17" s="422"/>
      <c r="R17" s="422"/>
      <c r="S17" s="422"/>
      <c r="T17" s="422"/>
      <c r="U17" s="422"/>
      <c r="V17" s="422"/>
      <c r="W17" s="422"/>
      <c r="X17" s="367"/>
      <c r="Y17" s="426"/>
      <c r="Z17" s="426"/>
      <c r="AA17" s="426"/>
      <c r="AB17" s="426"/>
      <c r="AC17" s="426"/>
      <c r="AD17" s="426"/>
      <c r="AE17" s="426"/>
      <c r="AF17" s="426"/>
      <c r="AG17" s="426"/>
      <c r="AH17" s="426"/>
      <c r="AI17" s="426"/>
      <c r="AJ17" s="426"/>
      <c r="AK17" s="426"/>
      <c r="AL17" s="426"/>
      <c r="AM17" s="426"/>
      <c r="AN17" s="426"/>
      <c r="AO17" s="426"/>
      <c r="AP17" s="426"/>
      <c r="AQ17" s="426"/>
      <c r="AR17" s="426"/>
      <c r="AS17" s="426"/>
      <c r="AT17" s="426"/>
      <c r="AU17" s="426"/>
      <c r="AV17" s="426"/>
      <c r="AW17" s="426"/>
      <c r="AX17" s="426"/>
      <c r="AY17" s="426"/>
      <c r="AZ17" s="426"/>
      <c r="BA17" s="426"/>
      <c r="BB17" s="426"/>
      <c r="BC17" s="426"/>
      <c r="BD17" s="426"/>
    </row>
    <row r="18" spans="2:56" s="366" customFormat="1" ht="18" customHeight="1" thickBot="1" x14ac:dyDescent="0.35">
      <c r="B18" s="608" t="s">
        <v>583</v>
      </c>
      <c r="C18" s="609"/>
      <c r="D18" s="609"/>
      <c r="E18" s="609"/>
      <c r="F18" s="609"/>
      <c r="G18" s="609"/>
      <c r="H18" s="609"/>
      <c r="I18" s="609"/>
      <c r="J18" s="609"/>
      <c r="K18" s="610"/>
      <c r="M18" s="398"/>
      <c r="N18" s="398"/>
      <c r="O18" s="398"/>
      <c r="P18" s="398"/>
      <c r="Q18" s="398"/>
      <c r="R18" s="398"/>
      <c r="S18" s="398"/>
      <c r="T18" s="398"/>
      <c r="U18" s="398"/>
      <c r="V18" s="398"/>
      <c r="W18" s="398"/>
      <c r="X18" s="367"/>
      <c r="Y18" s="426"/>
      <c r="Z18" s="426"/>
      <c r="AA18" s="426"/>
      <c r="AB18" s="426"/>
      <c r="AC18" s="426"/>
      <c r="AD18" s="426"/>
      <c r="AE18" s="426"/>
      <c r="AF18" s="426"/>
      <c r="AG18" s="426"/>
      <c r="AH18" s="426"/>
      <c r="AI18" s="426"/>
      <c r="AJ18" s="426"/>
      <c r="AK18" s="426"/>
      <c r="AL18" s="426"/>
      <c r="AM18" s="426"/>
      <c r="AN18" s="426"/>
      <c r="AO18" s="426"/>
      <c r="AP18" s="426"/>
      <c r="AQ18" s="426"/>
      <c r="AR18" s="426"/>
      <c r="AS18" s="426"/>
      <c r="AT18" s="426"/>
      <c r="AU18" s="426"/>
      <c r="AV18" s="426"/>
      <c r="AW18" s="426"/>
      <c r="AX18" s="426"/>
      <c r="AY18" s="426"/>
      <c r="AZ18" s="426"/>
      <c r="BA18" s="426"/>
      <c r="BB18" s="426"/>
      <c r="BC18" s="426"/>
      <c r="BD18" s="426"/>
    </row>
    <row r="19" spans="2:56" s="366" customFormat="1" ht="18.75" customHeight="1" x14ac:dyDescent="0.25">
      <c r="B19" s="612" t="s">
        <v>30</v>
      </c>
      <c r="C19" s="613"/>
      <c r="D19" s="613"/>
      <c r="E19" s="613"/>
      <c r="F19" s="477"/>
      <c r="G19" s="614"/>
      <c r="H19" s="614"/>
      <c r="I19" s="614"/>
      <c r="J19" s="615"/>
      <c r="K19" s="478" t="str">
        <f>IF(NOT($B$52=1),"",IF(OR(COUNTBLANK(G19:G19)=1),"O","P"))</f>
        <v/>
      </c>
      <c r="M19" s="397"/>
      <c r="N19" s="398"/>
      <c r="O19" s="533"/>
      <c r="P19" s="533"/>
      <c r="Q19" s="533"/>
      <c r="R19" s="533"/>
      <c r="S19" s="533"/>
      <c r="T19" s="533"/>
      <c r="U19" s="533"/>
      <c r="V19" s="533"/>
      <c r="W19" s="399"/>
      <c r="X19" s="367"/>
      <c r="Y19" s="426"/>
      <c r="Z19" s="426"/>
      <c r="AA19" s="426"/>
      <c r="AB19" s="426"/>
      <c r="AC19" s="426"/>
      <c r="AD19" s="426"/>
      <c r="AE19" s="426"/>
      <c r="AF19" s="426"/>
      <c r="AG19" s="426"/>
      <c r="AH19" s="426"/>
      <c r="AI19" s="426"/>
      <c r="AJ19" s="426"/>
      <c r="AK19" s="426"/>
      <c r="AL19" s="426"/>
      <c r="AM19" s="426"/>
      <c r="AN19" s="426"/>
      <c r="AO19" s="426"/>
      <c r="AP19" s="426"/>
      <c r="AQ19" s="426"/>
      <c r="AR19" s="426"/>
      <c r="AS19" s="426"/>
      <c r="AT19" s="426"/>
      <c r="AU19" s="426"/>
      <c r="AV19" s="426"/>
      <c r="AW19" s="426"/>
      <c r="AX19" s="426"/>
      <c r="AY19" s="426"/>
      <c r="AZ19" s="426"/>
      <c r="BA19" s="426"/>
      <c r="BB19" s="426"/>
      <c r="BC19" s="426"/>
      <c r="BD19" s="426"/>
    </row>
    <row r="20" spans="2:56" s="366" customFormat="1" ht="18.75" customHeight="1" x14ac:dyDescent="0.25">
      <c r="B20" s="616" t="s">
        <v>31</v>
      </c>
      <c r="C20" s="571"/>
      <c r="D20" s="571"/>
      <c r="E20" s="571"/>
      <c r="F20" s="479"/>
      <c r="G20" s="617"/>
      <c r="H20" s="617"/>
      <c r="I20" s="617"/>
      <c r="J20" s="586"/>
      <c r="K20" s="480" t="str">
        <f>IF(NOT($B$52=1),"",IF(OR(COUNTBLANK(G20:G20)=1),"O","P"))</f>
        <v/>
      </c>
      <c r="M20" s="397"/>
      <c r="N20" s="398"/>
      <c r="O20" s="532"/>
      <c r="P20" s="532"/>
      <c r="Q20" s="532"/>
      <c r="R20" s="532"/>
      <c r="S20" s="532"/>
      <c r="T20" s="533"/>
      <c r="U20" s="533"/>
      <c r="V20" s="533"/>
      <c r="W20" s="399"/>
      <c r="X20" s="367"/>
      <c r="Y20" s="426"/>
      <c r="Z20" s="426"/>
      <c r="AA20" s="426"/>
      <c r="AB20" s="426"/>
      <c r="AC20" s="426"/>
      <c r="AD20" s="426"/>
      <c r="AE20" s="591"/>
      <c r="AF20" s="591"/>
      <c r="AG20" s="591"/>
      <c r="AH20" s="591"/>
      <c r="AI20" s="426"/>
      <c r="AJ20" s="426"/>
      <c r="AK20" s="426"/>
      <c r="AL20" s="426"/>
      <c r="AM20" s="426"/>
      <c r="AN20" s="426"/>
      <c r="AO20" s="426"/>
      <c r="AP20" s="426"/>
      <c r="AQ20" s="426"/>
      <c r="AR20" s="426"/>
      <c r="AS20" s="426"/>
      <c r="AT20" s="426"/>
      <c r="AU20" s="426"/>
      <c r="AV20" s="426"/>
      <c r="AW20" s="426"/>
      <c r="AX20" s="426"/>
      <c r="AY20" s="426"/>
      <c r="AZ20" s="426"/>
      <c r="BA20" s="426"/>
      <c r="BB20" s="426"/>
      <c r="BC20" s="426"/>
      <c r="BD20" s="426"/>
    </row>
    <row r="21" spans="2:56" s="366" customFormat="1" ht="18.75" customHeight="1" x14ac:dyDescent="0.3">
      <c r="B21" s="616" t="s">
        <v>32</v>
      </c>
      <c r="C21" s="571"/>
      <c r="D21" s="571"/>
      <c r="E21" s="571"/>
      <c r="F21" s="479"/>
      <c r="G21" s="617"/>
      <c r="H21" s="617"/>
      <c r="I21" s="617"/>
      <c r="J21" s="586"/>
      <c r="K21" s="481"/>
      <c r="M21" s="397"/>
      <c r="N21" s="398"/>
      <c r="O21" s="532"/>
      <c r="P21" s="532"/>
      <c r="Q21" s="532"/>
      <c r="R21" s="532"/>
      <c r="S21" s="532"/>
      <c r="T21" s="533"/>
      <c r="U21" s="533"/>
      <c r="V21" s="533"/>
      <c r="W21" s="399"/>
      <c r="X21" s="367"/>
      <c r="Y21" s="426"/>
      <c r="Z21" s="426"/>
      <c r="AA21" s="426"/>
      <c r="AB21" s="426"/>
      <c r="AC21" s="426"/>
      <c r="AD21" s="426"/>
      <c r="AE21" s="591"/>
      <c r="AF21" s="591"/>
      <c r="AG21" s="591"/>
      <c r="AH21" s="591"/>
      <c r="AI21" s="426"/>
      <c r="AJ21" s="426"/>
      <c r="AK21" s="426"/>
      <c r="AL21" s="426"/>
      <c r="AM21" s="426"/>
      <c r="AN21" s="426"/>
      <c r="AO21" s="426"/>
      <c r="AP21" s="426"/>
      <c r="AQ21" s="426"/>
      <c r="AR21" s="426"/>
      <c r="AS21" s="426"/>
      <c r="AT21" s="426"/>
      <c r="AU21" s="426"/>
      <c r="AV21" s="426"/>
      <c r="AW21" s="426"/>
      <c r="AX21" s="426"/>
      <c r="AY21" s="426"/>
      <c r="AZ21" s="426"/>
      <c r="BA21" s="426"/>
      <c r="BB21" s="426"/>
      <c r="BC21" s="426"/>
      <c r="BD21" s="426"/>
    </row>
    <row r="22" spans="2:56" s="366" customFormat="1" ht="18.75" customHeight="1" x14ac:dyDescent="0.25">
      <c r="B22" s="616" t="s">
        <v>51</v>
      </c>
      <c r="C22" s="571"/>
      <c r="D22" s="571"/>
      <c r="E22" s="571"/>
      <c r="F22" s="479"/>
      <c r="G22" s="617"/>
      <c r="H22" s="617"/>
      <c r="I22" s="617"/>
      <c r="J22" s="586"/>
      <c r="K22" s="480" t="str">
        <f>IF(NOT($B$52=1),"",IF(OR(COUNTBLANK(G22:G22)=1),"O","P"))</f>
        <v/>
      </c>
      <c r="M22" s="364"/>
      <c r="N22" s="364"/>
      <c r="O22" s="364"/>
      <c r="P22" s="364"/>
      <c r="Q22" s="364"/>
      <c r="R22" s="364"/>
      <c r="S22" s="364"/>
      <c r="T22" s="364"/>
      <c r="U22" s="364"/>
      <c r="V22" s="364"/>
      <c r="W22" s="364"/>
      <c r="X22" s="367"/>
      <c r="Y22" s="426"/>
      <c r="Z22" s="426"/>
      <c r="AA22" s="426"/>
      <c r="AB22" s="426"/>
      <c r="AC22" s="426"/>
      <c r="AD22" s="426"/>
      <c r="AE22" s="591"/>
      <c r="AF22" s="591"/>
      <c r="AG22" s="591"/>
      <c r="AH22" s="591"/>
      <c r="AI22" s="426"/>
      <c r="AJ22" s="426"/>
      <c r="AK22" s="426"/>
      <c r="AL22" s="426"/>
      <c r="AM22" s="426"/>
      <c r="AN22" s="426"/>
      <c r="AO22" s="426"/>
      <c r="AP22" s="426"/>
      <c r="AQ22" s="426"/>
      <c r="AR22" s="426"/>
      <c r="AS22" s="426"/>
      <c r="AT22" s="426"/>
      <c r="AU22" s="426"/>
      <c r="AV22" s="426"/>
      <c r="AW22" s="426"/>
      <c r="AX22" s="426"/>
      <c r="AY22" s="426"/>
      <c r="AZ22" s="426"/>
      <c r="BA22" s="426"/>
      <c r="BB22" s="426"/>
      <c r="BC22" s="426"/>
      <c r="BD22" s="426"/>
    </row>
    <row r="23" spans="2:56" s="366" customFormat="1" ht="18.75" customHeight="1" x14ac:dyDescent="0.25">
      <c r="B23" s="616" t="s">
        <v>22</v>
      </c>
      <c r="C23" s="571"/>
      <c r="D23" s="571"/>
      <c r="E23" s="571"/>
      <c r="F23" s="479"/>
      <c r="G23" s="618">
        <f>'1 - AEC1 INPUT FORM'!G9</f>
        <v>0</v>
      </c>
      <c r="H23" s="619"/>
      <c r="I23" s="619"/>
      <c r="J23" s="620"/>
      <c r="K23" s="480" t="str">
        <f>IF(NOT($B$52=1),"",IF(OR(COUNTBLANK(G23:G23)=1),"O","P"))</f>
        <v/>
      </c>
      <c r="M23" s="404"/>
      <c r="N23" s="404"/>
      <c r="O23" s="404"/>
      <c r="P23" s="404"/>
      <c r="Q23" s="404"/>
      <c r="R23" s="364"/>
      <c r="S23" s="364"/>
      <c r="T23" s="405"/>
      <c r="U23" s="406"/>
      <c r="V23" s="406"/>
      <c r="W23" s="211"/>
      <c r="X23" s="367"/>
      <c r="Y23" s="426"/>
      <c r="Z23" s="426"/>
      <c r="AA23" s="426"/>
      <c r="AB23" s="426"/>
      <c r="AC23" s="426"/>
      <c r="AD23" s="426"/>
      <c r="AE23" s="591"/>
      <c r="AF23" s="591"/>
      <c r="AG23" s="591"/>
      <c r="AH23" s="591"/>
      <c r="AI23" s="426"/>
      <c r="AJ23" s="426"/>
      <c r="AK23" s="426"/>
      <c r="AL23" s="426"/>
      <c r="AM23" s="426"/>
      <c r="AN23" s="426"/>
      <c r="AO23" s="426"/>
      <c r="AP23" s="426"/>
      <c r="AQ23" s="426"/>
      <c r="AR23" s="426"/>
      <c r="AS23" s="426"/>
      <c r="AT23" s="426"/>
      <c r="AU23" s="426"/>
      <c r="AV23" s="426"/>
      <c r="AW23" s="426"/>
      <c r="AX23" s="426"/>
      <c r="AY23" s="426"/>
      <c r="AZ23" s="426"/>
      <c r="BA23" s="426"/>
      <c r="BB23" s="426"/>
      <c r="BC23" s="426"/>
      <c r="BD23" s="426"/>
    </row>
    <row r="24" spans="2:56" s="366" customFormat="1" ht="18.75" customHeight="1" x14ac:dyDescent="0.25">
      <c r="B24" s="616" t="s">
        <v>584</v>
      </c>
      <c r="C24" s="571"/>
      <c r="D24" s="571"/>
      <c r="E24" s="571"/>
      <c r="F24" s="479"/>
      <c r="G24" s="620">
        <f>+'1 - AEC1 INPUT FORM'!G8</f>
        <v>0</v>
      </c>
      <c r="H24" s="621"/>
      <c r="I24" s="621"/>
      <c r="J24" s="621"/>
      <c r="K24" s="480" t="str">
        <f t="shared" ref="K24:K25" si="0">IF(NOT($B$52=1),"",IF(OR(COUNTBLANK(G24:G24)=1),"O","P"))</f>
        <v/>
      </c>
      <c r="M24" s="422"/>
      <c r="N24" s="422"/>
      <c r="O24" s="422"/>
      <c r="P24" s="422"/>
      <c r="Q24" s="422"/>
      <c r="R24" s="422"/>
      <c r="S24" s="422"/>
      <c r="T24" s="422"/>
      <c r="U24" s="422"/>
      <c r="V24" s="422"/>
      <c r="W24" s="422"/>
      <c r="X24" s="367"/>
      <c r="Y24" s="426"/>
      <c r="Z24" s="426"/>
      <c r="AA24" s="426"/>
      <c r="AB24" s="426"/>
      <c r="AC24" s="426"/>
      <c r="AD24" s="426"/>
      <c r="AE24" s="591"/>
      <c r="AF24" s="591"/>
      <c r="AG24" s="591"/>
      <c r="AH24" s="591"/>
      <c r="AI24" s="426"/>
      <c r="AJ24" s="426"/>
      <c r="AK24" s="426"/>
      <c r="AL24" s="426"/>
      <c r="AM24" s="426"/>
      <c r="AN24" s="426"/>
      <c r="AO24" s="426"/>
      <c r="AP24" s="426"/>
      <c r="AQ24" s="426"/>
      <c r="AR24" s="426"/>
      <c r="AS24" s="426"/>
      <c r="AT24" s="426"/>
      <c r="AU24" s="426"/>
      <c r="AV24" s="426"/>
      <c r="AW24" s="426"/>
      <c r="AX24" s="426"/>
      <c r="AY24" s="426"/>
      <c r="AZ24" s="426"/>
      <c r="BA24" s="426"/>
      <c r="BB24" s="426"/>
      <c r="BC24" s="426"/>
      <c r="BD24" s="426"/>
    </row>
    <row r="25" spans="2:56" s="366" customFormat="1" ht="18.75" customHeight="1" x14ac:dyDescent="0.25">
      <c r="B25" s="622" t="s">
        <v>53</v>
      </c>
      <c r="C25" s="623"/>
      <c r="D25" s="623"/>
      <c r="E25" s="623"/>
      <c r="F25" s="9"/>
      <c r="G25" s="529"/>
      <c r="H25" s="529"/>
      <c r="I25" s="529"/>
      <c r="J25" s="624"/>
      <c r="K25" s="480" t="str">
        <f t="shared" si="0"/>
        <v/>
      </c>
      <c r="M25" s="422"/>
      <c r="N25" s="422"/>
      <c r="O25" s="422"/>
      <c r="P25" s="422"/>
      <c r="Q25" s="422"/>
      <c r="R25" s="422"/>
      <c r="S25" s="422"/>
      <c r="T25" s="422"/>
      <c r="U25" s="422"/>
      <c r="V25" s="422"/>
      <c r="W25" s="422"/>
      <c r="X25" s="367"/>
      <c r="Y25" s="426"/>
      <c r="Z25" s="426"/>
      <c r="AA25" s="426"/>
      <c r="AB25" s="426"/>
      <c r="AC25" s="426"/>
      <c r="AD25" s="426"/>
      <c r="AE25" s="591"/>
      <c r="AF25" s="591"/>
      <c r="AG25" s="591"/>
      <c r="AH25" s="591"/>
      <c r="AI25" s="426"/>
      <c r="AJ25" s="426"/>
      <c r="AK25" s="426"/>
      <c r="AL25" s="426"/>
      <c r="AM25" s="426"/>
      <c r="AN25" s="426"/>
      <c r="AO25" s="426"/>
      <c r="AP25" s="426"/>
      <c r="AQ25" s="426"/>
      <c r="AR25" s="426"/>
      <c r="AS25" s="426"/>
      <c r="AT25" s="426"/>
      <c r="AU25" s="426"/>
      <c r="AV25" s="426"/>
      <c r="AW25" s="426"/>
      <c r="AX25" s="426"/>
      <c r="AY25" s="426"/>
      <c r="AZ25" s="426"/>
      <c r="BA25" s="426"/>
      <c r="BB25" s="426"/>
      <c r="BC25" s="426"/>
      <c r="BD25" s="426"/>
    </row>
    <row r="26" spans="2:56" s="366" customFormat="1" ht="18.75" customHeight="1" thickBot="1" x14ac:dyDescent="0.3">
      <c r="B26" s="176" t="s">
        <v>54</v>
      </c>
      <c r="C26" s="177"/>
      <c r="D26" s="177"/>
      <c r="E26" s="177"/>
      <c r="F26" s="177"/>
      <c r="G26" s="177"/>
      <c r="H26" s="177"/>
      <c r="I26" s="625"/>
      <c r="J26" s="626"/>
      <c r="K26" s="482" t="str">
        <f>IF(NOT($B$52=1),"",IF(OR(COUNTBLANK(I26:I26)=1),"O","P"))</f>
        <v/>
      </c>
      <c r="M26" s="422"/>
      <c r="N26" s="422"/>
      <c r="O26" s="422"/>
      <c r="P26" s="422"/>
      <c r="Q26" s="422"/>
      <c r="R26" s="422"/>
      <c r="S26" s="422"/>
      <c r="T26" s="422"/>
      <c r="U26" s="422"/>
      <c r="V26" s="422"/>
      <c r="W26" s="422"/>
      <c r="X26" s="367"/>
      <c r="Y26" s="426"/>
      <c r="Z26" s="426"/>
      <c r="AA26" s="426"/>
      <c r="AB26" s="426"/>
      <c r="AC26" s="426"/>
      <c r="AD26" s="426"/>
      <c r="AE26" s="591"/>
      <c r="AF26" s="591"/>
      <c r="AG26" s="591"/>
      <c r="AH26" s="591"/>
      <c r="AI26" s="426"/>
      <c r="AJ26" s="426"/>
      <c r="AK26" s="426"/>
      <c r="AL26" s="426"/>
      <c r="AM26" s="426"/>
      <c r="AN26" s="426"/>
      <c r="AO26" s="426"/>
      <c r="AP26" s="426"/>
      <c r="AQ26" s="426"/>
      <c r="AR26" s="426"/>
      <c r="AS26" s="426"/>
      <c r="AT26" s="426"/>
      <c r="AU26" s="426"/>
      <c r="AV26" s="426"/>
      <c r="AW26" s="426"/>
      <c r="AX26" s="426"/>
      <c r="AY26" s="426"/>
      <c r="AZ26" s="426"/>
      <c r="BA26" s="426"/>
      <c r="BB26" s="426"/>
      <c r="BC26" s="426"/>
      <c r="BD26" s="426"/>
    </row>
    <row r="27" spans="2:56" s="366" customFormat="1" ht="18.75" customHeight="1" x14ac:dyDescent="0.25">
      <c r="V27" s="362" t="s">
        <v>476</v>
      </c>
      <c r="X27" s="367"/>
      <c r="Y27" s="426"/>
      <c r="Z27" s="426"/>
      <c r="AA27" s="426"/>
      <c r="AB27" s="426"/>
      <c r="AC27" s="426"/>
      <c r="AD27" s="426"/>
      <c r="AE27" s="591"/>
      <c r="AF27" s="591"/>
      <c r="AG27" s="591"/>
      <c r="AH27" s="591"/>
      <c r="AI27" s="426"/>
      <c r="AJ27" s="426"/>
      <c r="AK27" s="426"/>
      <c r="AL27" s="426"/>
      <c r="AM27" s="426"/>
      <c r="AN27" s="426"/>
      <c r="AO27" s="426"/>
      <c r="AP27" s="426"/>
      <c r="AQ27" s="426"/>
      <c r="AR27" s="426"/>
      <c r="AS27" s="426"/>
      <c r="AT27" s="426"/>
      <c r="AU27" s="426"/>
      <c r="AV27" s="426"/>
      <c r="AW27" s="426"/>
      <c r="AX27" s="426"/>
      <c r="AY27" s="426"/>
      <c r="AZ27" s="426"/>
      <c r="BA27" s="426"/>
      <c r="BB27" s="426"/>
      <c r="BC27" s="426"/>
      <c r="BD27" s="426"/>
    </row>
    <row r="28" spans="2:56" ht="18.75" hidden="1" customHeight="1" x14ac:dyDescent="0.2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row>
    <row r="29" spans="2:56" ht="18.75" hidden="1" customHeight="1" x14ac:dyDescent="0.2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row>
    <row r="30" spans="2:56" ht="18.75" hidden="1" customHeight="1" x14ac:dyDescent="0.2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row>
    <row r="31" spans="2:56" ht="18.75" hidden="1" customHeight="1" x14ac:dyDescent="0.2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row>
    <row r="32" spans="2:56" ht="18.75" hidden="1" customHeight="1" x14ac:dyDescent="0.25">
      <c r="Y32" s="255"/>
      <c r="Z32" s="255"/>
      <c r="AA32" s="255"/>
      <c r="AB32" s="255"/>
      <c r="AC32" s="611"/>
      <c r="AD32" s="611"/>
      <c r="AE32" s="611"/>
      <c r="AF32" s="611"/>
      <c r="AG32" s="611"/>
      <c r="AH32" s="611"/>
      <c r="AI32" s="611"/>
      <c r="AJ32" s="611"/>
      <c r="AK32" s="611"/>
      <c r="AL32" s="611"/>
      <c r="AM32" s="611"/>
      <c r="AN32" s="611"/>
      <c r="AO32" s="611"/>
      <c r="AP32" s="611"/>
      <c r="AQ32" s="611"/>
      <c r="AR32" s="611"/>
      <c r="AS32" s="611"/>
      <c r="AT32" s="611"/>
      <c r="AU32" s="611"/>
      <c r="AV32" s="611"/>
      <c r="AW32" s="611"/>
      <c r="AX32" s="611"/>
      <c r="AY32" s="611"/>
      <c r="AZ32" s="611"/>
      <c r="BA32" s="611"/>
      <c r="BB32" s="611"/>
      <c r="BC32" s="611"/>
      <c r="BD32" s="8"/>
    </row>
    <row r="33" spans="1:56" ht="18.75" hidden="1" customHeight="1" x14ac:dyDescent="0.25">
      <c r="Y33" s="255"/>
      <c r="Z33" s="255"/>
      <c r="AA33" s="255"/>
      <c r="AB33" s="255"/>
      <c r="AC33" s="611"/>
      <c r="AD33" s="611"/>
      <c r="AE33" s="611"/>
      <c r="AF33" s="611"/>
      <c r="AG33" s="611"/>
      <c r="AH33" s="611"/>
      <c r="AI33" s="611"/>
      <c r="AJ33" s="611"/>
      <c r="AK33" s="611"/>
      <c r="AL33" s="611"/>
      <c r="AM33" s="611"/>
      <c r="AN33" s="611"/>
      <c r="AO33" s="611"/>
      <c r="AP33" s="611"/>
      <c r="AQ33" s="611"/>
      <c r="AR33" s="611"/>
      <c r="AS33" s="611"/>
      <c r="AT33" s="611"/>
      <c r="AU33" s="611"/>
      <c r="AV33" s="611"/>
      <c r="AW33" s="611"/>
      <c r="AX33" s="611"/>
      <c r="AY33" s="611"/>
      <c r="AZ33" s="611"/>
      <c r="BA33" s="611"/>
      <c r="BB33" s="611"/>
      <c r="BC33" s="611"/>
      <c r="BD33" s="611"/>
    </row>
    <row r="34" spans="1:56" ht="18.75" hidden="1" customHeight="1" x14ac:dyDescent="0.25">
      <c r="Y34" s="7"/>
      <c r="Z34" s="255"/>
      <c r="AA34" s="255"/>
      <c r="AB34" s="255"/>
      <c r="AC34" s="611"/>
      <c r="AD34" s="611"/>
      <c r="AE34" s="611"/>
      <c r="AF34" s="611"/>
      <c r="AG34" s="611"/>
      <c r="AH34" s="611"/>
      <c r="AI34" s="611"/>
      <c r="AJ34" s="611"/>
      <c r="AK34" s="611"/>
      <c r="AL34" s="611"/>
      <c r="AM34" s="611"/>
      <c r="AN34" s="611"/>
      <c r="AO34" s="611"/>
      <c r="AP34" s="611"/>
      <c r="AQ34" s="611"/>
      <c r="AR34" s="611"/>
      <c r="AS34" s="611"/>
      <c r="AT34" s="611"/>
      <c r="AU34" s="611"/>
      <c r="AV34" s="611"/>
      <c r="AW34" s="611"/>
      <c r="AX34" s="611"/>
      <c r="AY34" s="611"/>
      <c r="AZ34" s="611"/>
      <c r="BA34" s="611"/>
      <c r="BB34" s="611"/>
      <c r="BC34" s="611"/>
      <c r="BD34" s="611"/>
    </row>
    <row r="35" spans="1:56" ht="18.75" hidden="1" customHeight="1" x14ac:dyDescent="0.25">
      <c r="M35" s="208"/>
      <c r="N35" s="212"/>
      <c r="O35" s="212"/>
      <c r="P35" s="212"/>
      <c r="Q35" s="212"/>
      <c r="R35" s="212"/>
      <c r="S35" s="212"/>
      <c r="T35" s="213"/>
      <c r="U35" s="204"/>
      <c r="V35" s="204"/>
      <c r="W35" s="211"/>
      <c r="X35" s="273"/>
      <c r="Y35" s="255"/>
      <c r="Z35" s="255"/>
      <c r="AA35" s="255"/>
      <c r="AB35" s="255"/>
      <c r="AC35" s="611"/>
      <c r="AD35" s="611"/>
      <c r="AE35" s="611"/>
      <c r="AF35" s="611"/>
      <c r="AG35" s="611"/>
      <c r="AH35" s="611"/>
      <c r="AI35" s="611"/>
      <c r="AJ35" s="611"/>
      <c r="AK35" s="611"/>
      <c r="AL35" s="611"/>
      <c r="AM35" s="611"/>
      <c r="AN35" s="611"/>
      <c r="AO35" s="611"/>
      <c r="AP35" s="611"/>
      <c r="AQ35" s="611"/>
      <c r="AR35" s="611"/>
      <c r="AS35" s="611"/>
      <c r="AT35" s="611"/>
      <c r="AU35" s="611"/>
      <c r="AV35" s="611"/>
      <c r="AW35" s="611"/>
      <c r="AX35" s="611"/>
      <c r="AY35" s="611"/>
      <c r="AZ35" s="611"/>
      <c r="BA35" s="611"/>
      <c r="BB35" s="611"/>
      <c r="BC35" s="611"/>
      <c r="BD35" s="611"/>
    </row>
    <row r="36" spans="1:56" ht="18.75" hidden="1" customHeight="1" x14ac:dyDescent="0.25">
      <c r="M36" s="214"/>
      <c r="N36" s="214"/>
      <c r="O36" s="214"/>
      <c r="P36" s="214"/>
      <c r="Q36" s="214"/>
      <c r="R36" s="204"/>
      <c r="S36" s="204"/>
      <c r="T36" s="204"/>
      <c r="U36" s="204"/>
      <c r="V36" s="204"/>
      <c r="W36" s="204"/>
      <c r="X36" s="274"/>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row>
    <row r="37" spans="1:56" ht="18.75" hidden="1" customHeight="1" x14ac:dyDescent="0.25">
      <c r="M37" s="215"/>
      <c r="N37" s="215"/>
      <c r="O37" s="215"/>
      <c r="P37" s="215"/>
      <c r="Q37" s="215"/>
      <c r="R37" s="204"/>
      <c r="S37" s="204"/>
      <c r="T37" s="204"/>
      <c r="U37" s="204"/>
      <c r="V37" s="204"/>
      <c r="W37" s="204"/>
      <c r="X37" s="274"/>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row>
    <row r="38" spans="1:56" ht="18.75" hidden="1" customHeight="1" x14ac:dyDescent="0.25">
      <c r="M38" s="216"/>
      <c r="N38" s="217"/>
      <c r="O38" s="217"/>
      <c r="P38" s="217"/>
      <c r="Q38" s="217"/>
      <c r="R38" s="217"/>
      <c r="S38" s="217"/>
      <c r="T38" s="217"/>
      <c r="U38" s="217"/>
      <c r="V38" s="217"/>
      <c r="W38" s="217"/>
      <c r="X38" s="275"/>
      <c r="Y38" s="611"/>
      <c r="Z38" s="611"/>
      <c r="AA38" s="611"/>
      <c r="AB38" s="611"/>
      <c r="AC38" s="611"/>
      <c r="AD38" s="611"/>
      <c r="AE38" s="611"/>
      <c r="AF38" s="611"/>
      <c r="AG38" s="611"/>
      <c r="AH38" s="611"/>
      <c r="AI38" s="611"/>
      <c r="AJ38" s="611"/>
      <c r="AK38" s="611"/>
      <c r="AL38" s="611"/>
      <c r="AM38" s="611"/>
      <c r="AN38" s="611"/>
      <c r="AO38" s="611"/>
      <c r="AP38" s="611"/>
      <c r="AQ38" s="255"/>
      <c r="AR38" s="255"/>
      <c r="AS38" s="255"/>
      <c r="AT38" s="255"/>
      <c r="AU38" s="255"/>
      <c r="AV38" s="255"/>
      <c r="AW38" s="255"/>
      <c r="AX38" s="255"/>
      <c r="AY38" s="255"/>
      <c r="AZ38" s="255"/>
      <c r="BA38" s="255"/>
      <c r="BB38" s="255"/>
      <c r="BC38" s="255"/>
      <c r="BD38" s="255"/>
    </row>
    <row r="39" spans="1:56" ht="18.75" hidden="1" customHeight="1" x14ac:dyDescent="0.25">
      <c r="M39" s="216"/>
      <c r="N39" s="217"/>
      <c r="O39" s="217"/>
      <c r="P39" s="217"/>
      <c r="Q39" s="218"/>
      <c r="R39" s="217"/>
      <c r="S39" s="217"/>
      <c r="T39" s="217"/>
      <c r="U39" s="217"/>
      <c r="V39" s="217"/>
      <c r="W39" s="217"/>
      <c r="X39" s="275"/>
      <c r="Y39" s="611"/>
      <c r="Z39" s="611"/>
      <c r="AA39" s="611"/>
      <c r="AB39" s="611"/>
      <c r="AC39" s="611"/>
      <c r="AD39" s="611"/>
      <c r="AE39" s="611"/>
      <c r="AF39" s="611"/>
      <c r="AG39" s="611"/>
      <c r="AH39" s="611"/>
      <c r="AI39" s="611"/>
      <c r="AJ39" s="611"/>
      <c r="AK39" s="611"/>
      <c r="AL39" s="611"/>
      <c r="AM39" s="611"/>
      <c r="AN39" s="611"/>
      <c r="AO39" s="611"/>
      <c r="AP39" s="611"/>
      <c r="AQ39" s="255"/>
      <c r="AR39" s="255"/>
      <c r="AS39" s="255"/>
      <c r="AT39" s="255"/>
      <c r="AU39" s="255"/>
      <c r="AV39" s="255"/>
      <c r="AW39" s="255"/>
      <c r="AX39" s="255"/>
      <c r="AY39" s="255"/>
      <c r="AZ39" s="255"/>
      <c r="BA39" s="255"/>
      <c r="BB39" s="255"/>
      <c r="BC39" s="255"/>
      <c r="BD39" s="255"/>
    </row>
    <row r="40" spans="1:56" ht="18.75" hidden="1" customHeight="1" x14ac:dyDescent="0.25">
      <c r="M40" s="217"/>
      <c r="N40" s="206"/>
      <c r="O40" s="206"/>
      <c r="P40" s="206"/>
      <c r="Q40" s="206"/>
      <c r="R40" s="206"/>
      <c r="S40" s="206"/>
      <c r="T40" s="206"/>
      <c r="U40" s="206"/>
      <c r="V40" s="206"/>
      <c r="W40" s="206"/>
      <c r="X40" s="275"/>
      <c r="Y40" s="611"/>
      <c r="Z40" s="611"/>
      <c r="AA40" s="611"/>
      <c r="AB40" s="611"/>
      <c r="AC40" s="611"/>
      <c r="AD40" s="611"/>
      <c r="AE40" s="611"/>
      <c r="AF40" s="611"/>
      <c r="AG40" s="611"/>
      <c r="AH40" s="611"/>
      <c r="AI40" s="611"/>
      <c r="AJ40" s="611"/>
      <c r="AK40" s="611"/>
      <c r="AL40" s="611"/>
      <c r="AM40" s="611"/>
      <c r="AN40" s="611"/>
      <c r="AO40" s="611"/>
      <c r="AP40" s="611"/>
      <c r="AQ40" s="255"/>
      <c r="AR40" s="255"/>
      <c r="AS40" s="255"/>
      <c r="AT40" s="255"/>
      <c r="AU40" s="255"/>
      <c r="AV40" s="255"/>
      <c r="AW40" s="255"/>
      <c r="AX40" s="255"/>
      <c r="AY40" s="255"/>
      <c r="AZ40" s="255"/>
      <c r="BA40" s="255"/>
      <c r="BB40" s="255"/>
      <c r="BC40" s="255"/>
      <c r="BD40" s="255"/>
    </row>
    <row r="41" spans="1:56" ht="18.75" hidden="1" customHeight="1" x14ac:dyDescent="0.25">
      <c r="M41" s="206"/>
      <c r="N41" s="206"/>
      <c r="O41" s="206"/>
      <c r="P41" s="206"/>
      <c r="Q41" s="206"/>
      <c r="R41" s="206"/>
      <c r="S41" s="206"/>
      <c r="T41" s="206"/>
      <c r="U41" s="206"/>
      <c r="V41" s="206"/>
      <c r="W41" s="206"/>
      <c r="Y41" s="611"/>
      <c r="Z41" s="611"/>
      <c r="AA41" s="611"/>
      <c r="AB41" s="611"/>
      <c r="AC41" s="611"/>
      <c r="AD41" s="611"/>
      <c r="AE41" s="611"/>
      <c r="AF41" s="611"/>
      <c r="AG41" s="611"/>
      <c r="AH41" s="611"/>
      <c r="AI41" s="611"/>
      <c r="AJ41" s="611"/>
      <c r="AK41" s="611"/>
      <c r="AL41" s="611"/>
      <c r="AM41" s="611"/>
      <c r="AN41" s="611"/>
      <c r="AO41" s="611"/>
      <c r="AP41" s="611"/>
      <c r="AQ41" s="255"/>
      <c r="AR41" s="255"/>
      <c r="AS41" s="255"/>
      <c r="AT41" s="255"/>
      <c r="AU41" s="255"/>
      <c r="AV41" s="255"/>
      <c r="AW41" s="255"/>
      <c r="AX41" s="255"/>
      <c r="AY41" s="255"/>
      <c r="AZ41" s="255"/>
      <c r="BA41" s="255"/>
      <c r="BB41" s="255"/>
      <c r="BC41" s="255"/>
      <c r="BD41" s="255"/>
    </row>
    <row r="42" spans="1:56" hidden="1" x14ac:dyDescent="0.25">
      <c r="M42" s="205"/>
      <c r="N42" s="205"/>
      <c r="O42" s="205"/>
      <c r="P42" s="205"/>
      <c r="Q42" s="205"/>
      <c r="R42" s="205"/>
      <c r="S42" s="205"/>
      <c r="T42" s="205"/>
      <c r="U42" s="205"/>
      <c r="V42" s="205"/>
      <c r="W42" s="205"/>
      <c r="Y42" s="611"/>
      <c r="Z42" s="611"/>
      <c r="AA42" s="611"/>
      <c r="AB42" s="611"/>
      <c r="AC42" s="611"/>
      <c r="AD42" s="611"/>
      <c r="AE42" s="611"/>
      <c r="AF42" s="611"/>
      <c r="AG42" s="611"/>
      <c r="AH42" s="611"/>
      <c r="AI42" s="611"/>
      <c r="AJ42" s="611"/>
      <c r="AK42" s="611"/>
      <c r="AL42" s="611"/>
      <c r="AM42" s="611"/>
      <c r="AN42" s="611"/>
      <c r="AO42" s="611"/>
      <c r="AP42" s="611"/>
      <c r="AQ42" s="255"/>
      <c r="AR42" s="255"/>
      <c r="AS42" s="255"/>
      <c r="AT42" s="255"/>
      <c r="AU42" s="255"/>
      <c r="AV42" s="255"/>
      <c r="AW42" s="255"/>
      <c r="AX42" s="255"/>
      <c r="AY42" s="255"/>
      <c r="AZ42" s="255"/>
      <c r="BA42" s="255"/>
      <c r="BB42" s="255"/>
      <c r="BC42" s="255"/>
      <c r="BD42" s="255"/>
    </row>
    <row r="43" spans="1:56" hidden="1" x14ac:dyDescent="0.25">
      <c r="Y43" s="627"/>
      <c r="Z43" s="627"/>
      <c r="AA43" s="627"/>
      <c r="AB43" s="627"/>
      <c r="AC43" s="627"/>
      <c r="AD43" s="627"/>
      <c r="AE43" s="627"/>
      <c r="AF43" s="627"/>
      <c r="AG43" s="627"/>
      <c r="AH43" s="627"/>
      <c r="AI43" s="627"/>
      <c r="AJ43" s="627"/>
      <c r="AK43" s="627"/>
      <c r="AL43" s="627"/>
      <c r="AM43" s="627"/>
      <c r="AN43" s="627"/>
      <c r="AO43" s="627"/>
      <c r="AP43" s="627"/>
    </row>
    <row r="44" spans="1:56" hidden="1" x14ac:dyDescent="0.25">
      <c r="A44" s="10"/>
      <c r="B44" s="10" t="s">
        <v>55</v>
      </c>
      <c r="C44" s="10"/>
      <c r="D44" s="10"/>
      <c r="E44" s="10"/>
      <c r="F44" s="10"/>
      <c r="G44" s="10"/>
      <c r="Y44" s="627"/>
      <c r="Z44" s="627"/>
      <c r="AA44" s="627"/>
      <c r="AB44" s="627"/>
      <c r="AC44" s="627"/>
      <c r="AD44" s="627"/>
      <c r="AE44" s="627"/>
      <c r="AF44" s="627"/>
      <c r="AG44" s="627"/>
      <c r="AH44" s="627"/>
      <c r="AI44" s="627"/>
      <c r="AJ44" s="627"/>
      <c r="AK44" s="627"/>
      <c r="AL44" s="627"/>
      <c r="AM44" s="627"/>
      <c r="AN44" s="627"/>
      <c r="AO44" s="627"/>
      <c r="AP44" s="627"/>
    </row>
    <row r="45" spans="1:56" hidden="1" x14ac:dyDescent="0.25">
      <c r="A45" s="10"/>
      <c r="B45" s="10" t="str">
        <f>IF(OR(ISTEXT(G7)),1,"")</f>
        <v/>
      </c>
      <c r="C45" s="10"/>
      <c r="D45" s="10"/>
      <c r="E45" s="10"/>
      <c r="F45" s="10"/>
      <c r="G45" s="10"/>
      <c r="Y45" s="627"/>
      <c r="Z45" s="627"/>
      <c r="AA45" s="627"/>
      <c r="AB45" s="627"/>
      <c r="AC45" s="627"/>
      <c r="AD45" s="627"/>
      <c r="AE45" s="627"/>
      <c r="AF45" s="627"/>
      <c r="AG45" s="627"/>
      <c r="AH45" s="627"/>
      <c r="AI45" s="627"/>
      <c r="AJ45" s="627"/>
      <c r="AK45" s="627"/>
      <c r="AL45" s="627"/>
      <c r="AM45" s="627"/>
      <c r="AN45" s="627"/>
      <c r="AO45" s="627"/>
      <c r="AP45" s="627"/>
    </row>
    <row r="46" spans="1:56" hidden="1" x14ac:dyDescent="0.25">
      <c r="A46" s="10"/>
      <c r="B46" s="10" t="str">
        <f t="shared" ref="B46:B51" si="1">IF(OR(ISTEXT(G8)),1,"")</f>
        <v/>
      </c>
      <c r="C46" s="10"/>
      <c r="D46" s="10"/>
      <c r="E46" s="10"/>
      <c r="F46" s="10"/>
      <c r="G46" s="10"/>
      <c r="Y46" s="627"/>
      <c r="Z46" s="627"/>
      <c r="AA46" s="627"/>
      <c r="AB46" s="627"/>
      <c r="AC46" s="627"/>
      <c r="AD46" s="627"/>
      <c r="AE46" s="627"/>
      <c r="AF46" s="627"/>
      <c r="AG46" s="627"/>
      <c r="AH46" s="627"/>
      <c r="AI46" s="627"/>
      <c r="AJ46" s="627"/>
      <c r="AK46" s="627"/>
      <c r="AL46" s="627"/>
      <c r="AM46" s="627"/>
      <c r="AN46" s="627"/>
      <c r="AO46" s="627"/>
      <c r="AP46" s="627"/>
    </row>
    <row r="47" spans="1:56" hidden="1" x14ac:dyDescent="0.25">
      <c r="B47" s="10" t="str">
        <f t="shared" si="1"/>
        <v/>
      </c>
      <c r="C47" s="11"/>
      <c r="D47" s="11"/>
      <c r="E47" s="11"/>
      <c r="F47" s="11"/>
      <c r="Y47" s="627"/>
      <c r="Z47" s="627"/>
      <c r="AA47" s="12"/>
      <c r="AB47" s="627"/>
      <c r="AC47" s="627"/>
      <c r="AD47" s="627"/>
      <c r="AE47" s="627"/>
      <c r="AF47" s="627"/>
      <c r="AG47" s="627"/>
      <c r="AH47" s="627"/>
      <c r="AI47" s="627"/>
      <c r="AJ47" s="627"/>
      <c r="AK47" s="627"/>
      <c r="AL47" s="627"/>
      <c r="AM47" s="627"/>
      <c r="AN47" s="627"/>
      <c r="AO47" s="627"/>
      <c r="AP47" s="627"/>
    </row>
    <row r="48" spans="1:56" hidden="1" x14ac:dyDescent="0.25">
      <c r="B48" s="10" t="str">
        <f t="shared" si="1"/>
        <v/>
      </c>
      <c r="Y48" s="13"/>
      <c r="Z48" s="627"/>
      <c r="AA48" s="627"/>
      <c r="AB48" s="627"/>
      <c r="AC48" s="627"/>
      <c r="AD48" s="627"/>
      <c r="AE48" s="627"/>
      <c r="AF48" s="627"/>
      <c r="AG48" s="12"/>
      <c r="AH48" s="627"/>
      <c r="AI48" s="627"/>
      <c r="AJ48" s="627"/>
      <c r="AK48" s="627"/>
      <c r="AL48" s="627"/>
      <c r="AM48" s="627"/>
      <c r="AN48" s="627"/>
      <c r="AO48" s="627"/>
      <c r="AP48" s="627"/>
    </row>
    <row r="49" spans="2:42" hidden="1" x14ac:dyDescent="0.25">
      <c r="B49" s="10" t="str">
        <f t="shared" si="1"/>
        <v/>
      </c>
      <c r="Y49" s="13"/>
      <c r="Z49" s="627"/>
      <c r="AA49" s="627"/>
      <c r="AB49" s="627"/>
      <c r="AC49" s="627"/>
      <c r="AD49" s="627"/>
      <c r="AE49" s="627"/>
      <c r="AF49" s="627"/>
      <c r="AG49" s="627"/>
      <c r="AH49" s="627"/>
      <c r="AI49" s="627"/>
      <c r="AJ49" s="627"/>
      <c r="AK49" s="627"/>
      <c r="AL49" s="627"/>
      <c r="AM49" s="627"/>
      <c r="AN49" s="627"/>
      <c r="AO49" s="627"/>
      <c r="AP49" s="627"/>
    </row>
    <row r="50" spans="2:42" hidden="1" x14ac:dyDescent="0.25">
      <c r="B50" s="10" t="str">
        <f t="shared" si="1"/>
        <v/>
      </c>
      <c r="Y50" s="627"/>
      <c r="Z50" s="627"/>
      <c r="AA50" s="627"/>
      <c r="AB50" s="627"/>
      <c r="AC50" s="627"/>
      <c r="AD50" s="627"/>
      <c r="AE50" s="627"/>
      <c r="AF50" s="627"/>
      <c r="AG50" s="627"/>
      <c r="AH50" s="627"/>
      <c r="AI50" s="627"/>
      <c r="AJ50" s="627"/>
      <c r="AK50" s="627"/>
      <c r="AL50" s="627"/>
      <c r="AM50" s="627"/>
      <c r="AN50" s="627"/>
      <c r="AO50" s="627"/>
      <c r="AP50" s="627"/>
    </row>
    <row r="51" spans="2:42" hidden="1" x14ac:dyDescent="0.25">
      <c r="B51" s="10" t="str">
        <f t="shared" si="1"/>
        <v/>
      </c>
      <c r="Y51" s="627"/>
      <c r="Z51" s="627"/>
      <c r="AA51" s="627"/>
      <c r="AB51" s="627"/>
      <c r="AC51" s="627"/>
      <c r="AD51" s="627"/>
      <c r="AE51" s="627"/>
      <c r="AF51" s="627"/>
      <c r="AG51" s="627"/>
      <c r="AH51" s="627"/>
      <c r="AI51" s="627"/>
      <c r="AJ51" s="627"/>
      <c r="AK51" s="627"/>
      <c r="AL51" s="627"/>
      <c r="AM51" s="627"/>
      <c r="AN51" s="627"/>
      <c r="AO51" s="627"/>
      <c r="AP51" s="627"/>
    </row>
    <row r="52" spans="2:42" hidden="1" x14ac:dyDescent="0.25">
      <c r="B52" s="10" t="str">
        <f>IF(OR(ISTEXT(G15)),1,"")</f>
        <v/>
      </c>
    </row>
  </sheetData>
  <sheetProtection password="B49E" sheet="1" objects="1" scenarios="1"/>
  <mergeCells count="96">
    <mergeCell ref="M7:T8"/>
    <mergeCell ref="S9:W9"/>
    <mergeCell ref="P9:R9"/>
    <mergeCell ref="C7:E7"/>
    <mergeCell ref="C8:E8"/>
    <mergeCell ref="C9:E9"/>
    <mergeCell ref="C10:E10"/>
    <mergeCell ref="C11:E11"/>
    <mergeCell ref="H5:J5"/>
    <mergeCell ref="H6:J6"/>
    <mergeCell ref="H7:J7"/>
    <mergeCell ref="H8:J8"/>
    <mergeCell ref="H9:J9"/>
    <mergeCell ref="Y51:AH51"/>
    <mergeCell ref="AI51:AP51"/>
    <mergeCell ref="Y43:AP43"/>
    <mergeCell ref="Y44:AP44"/>
    <mergeCell ref="Y45:AP45"/>
    <mergeCell ref="Y46:AP46"/>
    <mergeCell ref="Y47:Z47"/>
    <mergeCell ref="AB47:AP47"/>
    <mergeCell ref="Z48:AF48"/>
    <mergeCell ref="AH48:AP48"/>
    <mergeCell ref="Z49:AP49"/>
    <mergeCell ref="Y50:AE50"/>
    <mergeCell ref="AF50:AP50"/>
    <mergeCell ref="Y41:AF42"/>
    <mergeCell ref="AG41:AP42"/>
    <mergeCell ref="Y38:AE38"/>
    <mergeCell ref="AF38:AP38"/>
    <mergeCell ref="B24:E24"/>
    <mergeCell ref="G24:J24"/>
    <mergeCell ref="Y39:AC39"/>
    <mergeCell ref="AD39:AP39"/>
    <mergeCell ref="AC32:AM32"/>
    <mergeCell ref="AN32:BC32"/>
    <mergeCell ref="AC34:BD35"/>
    <mergeCell ref="B25:E25"/>
    <mergeCell ref="G25:J25"/>
    <mergeCell ref="Y40:AE40"/>
    <mergeCell ref="AF40:AP40"/>
    <mergeCell ref="I26:J26"/>
    <mergeCell ref="AC33:BB33"/>
    <mergeCell ref="BC33:BD33"/>
    <mergeCell ref="B19:E19"/>
    <mergeCell ref="G19:J19"/>
    <mergeCell ref="B20:E20"/>
    <mergeCell ref="G20:J20"/>
    <mergeCell ref="O21:V21"/>
    <mergeCell ref="B21:E21"/>
    <mergeCell ref="G21:J21"/>
    <mergeCell ref="B22:E22"/>
    <mergeCell ref="G22:J22"/>
    <mergeCell ref="B23:E23"/>
    <mergeCell ref="G23:J23"/>
    <mergeCell ref="G15:J15"/>
    <mergeCell ref="O19:V19"/>
    <mergeCell ref="G16:J16"/>
    <mergeCell ref="O20:V20"/>
    <mergeCell ref="G17:J17"/>
    <mergeCell ref="B18:K18"/>
    <mergeCell ref="C12:E12"/>
    <mergeCell ref="H12:J12"/>
    <mergeCell ref="AE27:AH27"/>
    <mergeCell ref="O15:V15"/>
    <mergeCell ref="B14:J14"/>
    <mergeCell ref="O16:V16"/>
    <mergeCell ref="O14:V14"/>
    <mergeCell ref="AE25:AH25"/>
    <mergeCell ref="AE26:AH26"/>
    <mergeCell ref="AE23:AH23"/>
    <mergeCell ref="AE24:AH24"/>
    <mergeCell ref="AE20:AH20"/>
    <mergeCell ref="AE21:AH21"/>
    <mergeCell ref="AE22:AH22"/>
    <mergeCell ref="AB12:AF12"/>
    <mergeCell ref="B15:E15"/>
    <mergeCell ref="P10:R10"/>
    <mergeCell ref="S10:W10"/>
    <mergeCell ref="AB10:AF10"/>
    <mergeCell ref="AB11:AF11"/>
    <mergeCell ref="H10:J10"/>
    <mergeCell ref="H11:J11"/>
    <mergeCell ref="AB7:AF7"/>
    <mergeCell ref="AB8:AF8"/>
    <mergeCell ref="AB9:AF9"/>
    <mergeCell ref="U6:W6"/>
    <mergeCell ref="AB6:AF6"/>
    <mergeCell ref="U7:W8"/>
    <mergeCell ref="M5:W5"/>
    <mergeCell ref="AB5:AF5"/>
    <mergeCell ref="Z2:AD2"/>
    <mergeCell ref="B3:K4"/>
    <mergeCell ref="Z3:AC3"/>
    <mergeCell ref="M4:W4"/>
    <mergeCell ref="AB4:AF4"/>
  </mergeCells>
  <conditionalFormatting sqref="AG12 AG4:AG10 W19:W20 W14:W16">
    <cfRule type="cellIs" dxfId="81" priority="10" stopIfTrue="1" operator="equal">
      <formula>"O"</formula>
    </cfRule>
  </conditionalFormatting>
  <conditionalFormatting sqref="AG12 AG4:AG10 W19:W20 W14:W16">
    <cfRule type="cellIs" dxfId="80" priority="11" stopIfTrue="1" operator="equal">
      <formula>"P"</formula>
    </cfRule>
  </conditionalFormatting>
  <conditionalFormatting sqref="K7:K12 K19:K20 K22:K26 K15:K17">
    <cfRule type="cellIs" dxfId="79" priority="9" stopIfTrue="1" operator="equal">
      <formula>"P"</formula>
    </cfRule>
  </conditionalFormatting>
  <conditionalFormatting sqref="AG11">
    <cfRule type="cellIs" dxfId="78" priority="6" stopIfTrue="1" operator="equal">
      <formula>"O"</formula>
    </cfRule>
  </conditionalFormatting>
  <conditionalFormatting sqref="AG11">
    <cfRule type="cellIs" dxfId="77" priority="7" stopIfTrue="1" operator="equal">
      <formula>"P"</formula>
    </cfRule>
  </conditionalFormatting>
  <conditionalFormatting sqref="W21">
    <cfRule type="cellIs" dxfId="76" priority="1" stopIfTrue="1" operator="equal">
      <formula>"O"</formula>
    </cfRule>
  </conditionalFormatting>
  <conditionalFormatting sqref="W21">
    <cfRule type="cellIs" dxfId="75" priority="2" stopIfTrue="1" operator="equal">
      <formula>"P"</formula>
    </cfRule>
  </conditionalFormatting>
  <dataValidations count="1">
    <dataValidation type="date" showInputMessage="1" showErrorMessage="1" error="Check format, ie 01/01/16 and ensure year is correct" prompt="Enter in format 00/00/00, ie 01/01/16" sqref="T35">
      <formula1>42370</formula1>
      <formula2>42615</formula2>
    </dataValidation>
  </dataValidations>
  <pageMargins left="0.70000000000000007" right="0.70000000000000007" top="0.75" bottom="0.75" header="0.30000000000000004" footer="0.30000000000000004"/>
  <pageSetup paperSize="9" scale="50" fitToWidth="0" fitToHeight="0" orientation="portrait" horizontalDpi="4294967293" verticalDpi="4294967293"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8" operator="containsText" id="{7FA1FC35-24C5-4548-8030-83F4FCEFAC0D}">
            <xm:f>NOT(ISERROR(SEARCH("P",W23)))</xm:f>
            <xm:f>"P"</xm:f>
            <x14:dxf>
              <font>
                <color rgb="FF006600"/>
              </font>
            </x14:dxf>
          </x14:cfRule>
          <xm:sqref>W35 W23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AEC1DATA!$B$401:$B$409</xm:f>
          </x14:formula1>
          <xm:sqref>G17:J17</xm:sqref>
        </x14:dataValidation>
        <x14:dataValidation type="list" allowBlank="1" showInputMessage="1" showErrorMessage="1">
          <x14:formula1>
            <xm:f>AEC1DATA!$B$288:$B$293</xm:f>
          </x14:formula1>
          <xm:sqref>P9:R9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IU133"/>
  <sheetViews>
    <sheetView showGridLines="0" showRowColHeaders="0" zoomScale="90" zoomScaleNormal="90" workbookViewId="0"/>
  </sheetViews>
  <sheetFormatPr defaultColWidth="0" defaultRowHeight="0" customHeight="1" zeroHeight="1" x14ac:dyDescent="0.25"/>
  <cols>
    <col min="1" max="1" width="2" style="254" customWidth="1"/>
    <col min="2" max="2" width="6.85546875" style="159" customWidth="1"/>
    <col min="3" max="3" width="4.7109375" style="159" hidden="1" customWidth="1"/>
    <col min="4" max="4" width="4.7109375" style="159" customWidth="1"/>
    <col min="5" max="5" width="29.5703125" style="159" customWidth="1"/>
    <col min="6" max="6" width="24.140625" style="159" hidden="1" customWidth="1"/>
    <col min="7" max="7" width="7.5703125" style="159" customWidth="1"/>
    <col min="8" max="8" width="14" style="159" customWidth="1"/>
    <col min="9" max="9" width="9.140625" style="159" customWidth="1"/>
    <col min="10" max="10" width="3.85546875" style="159" customWidth="1"/>
    <col min="11" max="11" width="9.5703125" style="159" customWidth="1"/>
    <col min="12" max="12" width="6.85546875" style="254" customWidth="1"/>
    <col min="13" max="13" width="2.28515625" style="254" customWidth="1"/>
    <col min="14" max="14" width="9.140625" style="254" hidden="1" customWidth="1"/>
    <col min="15" max="15" width="8.7109375" style="254" hidden="1" customWidth="1"/>
    <col min="16" max="16" width="9.140625" style="254" hidden="1" customWidth="1"/>
    <col min="17" max="17" width="7" style="254" hidden="1" customWidth="1"/>
    <col min="18" max="18" width="0.140625" style="254" hidden="1" customWidth="1"/>
    <col min="19" max="19" width="9.85546875" style="254" hidden="1" customWidth="1"/>
    <col min="20" max="20" width="9.140625" style="254" hidden="1" customWidth="1"/>
    <col min="21" max="21" width="3" style="254" hidden="1" customWidth="1"/>
    <col min="22" max="22" width="9.7109375" style="254" hidden="1" customWidth="1"/>
    <col min="23" max="23" width="8.28515625" style="254" hidden="1" customWidth="1"/>
    <col min="24" max="24" width="1.7109375" style="256" hidden="1" customWidth="1"/>
    <col min="25" max="25" width="4.140625" style="159" hidden="1" customWidth="1"/>
    <col min="26" max="26" width="9.140625" style="159" hidden="1" customWidth="1"/>
    <col min="27" max="27" width="6.85546875" style="159" hidden="1" customWidth="1"/>
    <col min="28" max="28" width="12.28515625" style="159" hidden="1" customWidth="1"/>
    <col min="29" max="31" width="9.140625" style="159" hidden="1" customWidth="1"/>
    <col min="32" max="32" width="14.28515625" style="159" hidden="1" customWidth="1"/>
    <col min="33" max="33" width="9.85546875" style="159" hidden="1" customWidth="1"/>
    <col min="34" max="34" width="1.85546875" style="159" hidden="1" customWidth="1"/>
    <col min="35" max="69" width="9.140625" style="159" hidden="1" customWidth="1"/>
    <col min="70" max="255" width="9.140625" style="254" hidden="1" customWidth="1"/>
    <col min="256" max="16384" width="1.85546875" style="254" hidden="1"/>
  </cols>
  <sheetData>
    <row r="1" spans="1:35" ht="8.25" customHeight="1" x14ac:dyDescent="0.25">
      <c r="A1" s="366"/>
      <c r="B1" s="366"/>
      <c r="C1" s="366"/>
      <c r="D1" s="366"/>
      <c r="E1" s="366"/>
      <c r="F1" s="366"/>
      <c r="G1" s="366"/>
      <c r="H1" s="366"/>
      <c r="I1" s="366"/>
      <c r="J1" s="366"/>
      <c r="K1" s="366"/>
      <c r="L1" s="366"/>
      <c r="M1" s="366"/>
      <c r="N1" s="366"/>
      <c r="O1" s="366"/>
      <c r="P1" s="366"/>
      <c r="Q1" s="366"/>
      <c r="R1" s="366"/>
      <c r="S1" s="366"/>
      <c r="T1" s="366"/>
      <c r="U1" s="366"/>
      <c r="V1" s="366"/>
      <c r="W1" s="366"/>
    </row>
    <row r="2" spans="1:35" ht="45.75" customHeight="1" x14ac:dyDescent="0.45">
      <c r="A2" s="366"/>
      <c r="B2" s="368" t="s">
        <v>2</v>
      </c>
      <c r="C2" s="369"/>
      <c r="D2" s="369"/>
      <c r="E2" s="369"/>
      <c r="F2" s="369"/>
      <c r="G2" s="370"/>
      <c r="H2" s="367"/>
      <c r="I2" s="367"/>
      <c r="J2" s="367"/>
      <c r="K2" s="367"/>
      <c r="L2" s="366"/>
      <c r="M2" s="366"/>
      <c r="N2" s="366"/>
      <c r="O2" s="366"/>
      <c r="P2" s="366"/>
      <c r="Q2" s="366"/>
      <c r="R2" s="366"/>
      <c r="S2" s="366"/>
      <c r="T2" s="366"/>
      <c r="U2" s="366"/>
      <c r="V2" s="366"/>
      <c r="W2" s="366"/>
      <c r="X2" s="270"/>
      <c r="Z2" s="649"/>
      <c r="AA2" s="649"/>
      <c r="AB2" s="649"/>
      <c r="AC2" s="649"/>
      <c r="AD2" s="649"/>
    </row>
    <row r="3" spans="1:35" ht="35.25" customHeight="1" thickBot="1" x14ac:dyDescent="0.35">
      <c r="A3" s="366"/>
      <c r="B3" s="544" t="s">
        <v>433</v>
      </c>
      <c r="C3" s="544"/>
      <c r="D3" s="544"/>
      <c r="E3" s="544"/>
      <c r="F3" s="544"/>
      <c r="G3" s="544"/>
      <c r="H3" s="544"/>
      <c r="I3" s="544"/>
      <c r="J3" s="544"/>
      <c r="K3" s="544"/>
      <c r="L3" s="367"/>
      <c r="M3" s="372"/>
      <c r="N3" s="373"/>
      <c r="O3" s="373"/>
      <c r="P3" s="373"/>
      <c r="Q3" s="373"/>
      <c r="R3" s="373"/>
      <c r="S3" s="373"/>
      <c r="T3" s="373"/>
      <c r="U3" s="373"/>
      <c r="V3" s="373"/>
      <c r="W3" s="373"/>
      <c r="Z3" s="650"/>
      <c r="AA3" s="650"/>
      <c r="AB3" s="650"/>
      <c r="AC3" s="650"/>
      <c r="AD3" s="267"/>
    </row>
    <row r="4" spans="1:35" ht="18.75" x14ac:dyDescent="0.3">
      <c r="A4" s="366"/>
      <c r="B4" s="524"/>
      <c r="C4" s="524"/>
      <c r="D4" s="524"/>
      <c r="E4" s="524"/>
      <c r="F4" s="524"/>
      <c r="G4" s="524"/>
      <c r="H4" s="524"/>
      <c r="I4" s="524"/>
      <c r="J4" s="524"/>
      <c r="K4" s="524"/>
      <c r="L4" s="367"/>
      <c r="M4" s="546"/>
      <c r="N4" s="524"/>
      <c r="O4" s="524"/>
      <c r="P4" s="524"/>
      <c r="Q4" s="524"/>
      <c r="R4" s="524"/>
      <c r="S4" s="524"/>
      <c r="T4" s="524"/>
      <c r="U4" s="524"/>
      <c r="V4" s="524"/>
      <c r="W4" s="524"/>
      <c r="Z4" s="267"/>
      <c r="AB4" s="648"/>
      <c r="AC4" s="648"/>
      <c r="AD4" s="648"/>
      <c r="AE4" s="648"/>
      <c r="AF4" s="648"/>
      <c r="AG4" s="268"/>
      <c r="AI4" s="302"/>
    </row>
    <row r="5" spans="1:35" ht="13.5" customHeight="1" thickBot="1" x14ac:dyDescent="0.35">
      <c r="A5" s="366"/>
      <c r="B5" s="372"/>
      <c r="C5" s="372"/>
      <c r="D5" s="372"/>
      <c r="E5" s="372"/>
      <c r="F5" s="372"/>
      <c r="G5" s="400"/>
      <c r="H5" s="400"/>
      <c r="I5" s="400"/>
      <c r="J5" s="400"/>
      <c r="K5" s="410"/>
      <c r="L5" s="366"/>
      <c r="M5" s="546"/>
      <c r="N5" s="524"/>
      <c r="O5" s="524"/>
      <c r="P5" s="524"/>
      <c r="Q5" s="524"/>
      <c r="R5" s="524"/>
      <c r="S5" s="524"/>
      <c r="T5" s="524"/>
      <c r="U5" s="524"/>
      <c r="V5" s="524"/>
      <c r="W5" s="524"/>
      <c r="Z5" s="267"/>
      <c r="AB5" s="648"/>
      <c r="AC5" s="648"/>
      <c r="AD5" s="648"/>
      <c r="AE5" s="648"/>
      <c r="AF5" s="648"/>
      <c r="AG5" s="268"/>
      <c r="AI5" s="302"/>
    </row>
    <row r="6" spans="1:35" ht="25.5" customHeight="1" thickBot="1" x14ac:dyDescent="0.3">
      <c r="A6" s="366"/>
      <c r="B6" s="655" t="s">
        <v>445</v>
      </c>
      <c r="C6" s="656"/>
      <c r="D6" s="656"/>
      <c r="E6" s="656"/>
      <c r="F6" s="656"/>
      <c r="G6" s="657"/>
      <c r="H6" s="658"/>
      <c r="I6" s="659"/>
      <c r="J6" s="660"/>
      <c r="K6" s="660"/>
      <c r="L6" s="312" t="str">
        <f>IF(NOT('1 - AEC1 INPUT FORM'!B43=1),"",IF(OR(COUNTBLANK(I6:I6)=1),"O","P"))</f>
        <v/>
      </c>
      <c r="M6" s="651"/>
      <c r="N6" s="651"/>
      <c r="O6" s="651"/>
      <c r="P6" s="651"/>
      <c r="Q6" s="651"/>
      <c r="R6" s="651"/>
      <c r="S6" s="651"/>
      <c r="T6" s="651"/>
      <c r="U6" s="652"/>
      <c r="V6" s="652"/>
      <c r="W6" s="652"/>
      <c r="Z6" s="267"/>
      <c r="AB6" s="648"/>
      <c r="AC6" s="648"/>
      <c r="AD6" s="648"/>
      <c r="AE6" s="648"/>
      <c r="AF6" s="648"/>
      <c r="AG6" s="268"/>
      <c r="AI6" s="303"/>
    </row>
    <row r="7" spans="1:35" ht="24" customHeight="1" thickBot="1" x14ac:dyDescent="0.3">
      <c r="A7" s="366"/>
      <c r="B7" s="667" t="s">
        <v>48</v>
      </c>
      <c r="C7" s="667"/>
      <c r="D7" s="667"/>
      <c r="E7" s="667"/>
      <c r="F7" s="667"/>
      <c r="G7" s="516"/>
      <c r="H7" s="516"/>
      <c r="I7" s="516"/>
      <c r="J7" s="516"/>
      <c r="K7" s="516"/>
      <c r="L7" s="516"/>
      <c r="M7" s="653"/>
      <c r="N7" s="653"/>
      <c r="O7" s="653"/>
      <c r="P7" s="516"/>
      <c r="Q7" s="516"/>
      <c r="R7" s="516"/>
      <c r="S7" s="516"/>
      <c r="T7" s="516"/>
      <c r="U7" s="654"/>
      <c r="V7" s="654"/>
      <c r="W7" s="654"/>
      <c r="Z7" s="267"/>
      <c r="AB7" s="661"/>
      <c r="AC7" s="661"/>
      <c r="AD7" s="661"/>
      <c r="AE7" s="661"/>
      <c r="AF7" s="661"/>
      <c r="AG7" s="268"/>
    </row>
    <row r="8" spans="1:35" ht="27" customHeight="1" thickBot="1" x14ac:dyDescent="0.4">
      <c r="A8" s="366"/>
      <c r="B8" s="668" t="s">
        <v>49</v>
      </c>
      <c r="C8" s="669"/>
      <c r="D8" s="669"/>
      <c r="E8" s="669"/>
      <c r="F8" s="669"/>
      <c r="G8" s="670"/>
      <c r="H8" s="671"/>
      <c r="I8" s="671"/>
      <c r="J8" s="671"/>
      <c r="K8" s="671"/>
      <c r="L8" s="672"/>
      <c r="M8" s="662"/>
      <c r="N8" s="524"/>
      <c r="O8" s="524"/>
      <c r="P8" s="524"/>
      <c r="Q8" s="524"/>
      <c r="R8" s="524"/>
      <c r="S8" s="663"/>
      <c r="T8" s="664"/>
      <c r="U8" s="665"/>
      <c r="V8" s="665"/>
      <c r="W8" s="665"/>
      <c r="Z8" s="267"/>
      <c r="AB8" s="648"/>
      <c r="AC8" s="648"/>
      <c r="AD8" s="648"/>
      <c r="AE8" s="648"/>
      <c r="AF8" s="648"/>
      <c r="AG8" s="268"/>
    </row>
    <row r="9" spans="1:35" ht="18" customHeight="1" x14ac:dyDescent="0.25">
      <c r="A9" s="366"/>
      <c r="B9" s="483" t="s">
        <v>50</v>
      </c>
      <c r="C9" s="484"/>
      <c r="D9" s="484"/>
      <c r="E9" s="484"/>
      <c r="F9" s="484"/>
      <c r="G9" s="484"/>
      <c r="H9" s="484"/>
      <c r="I9" s="484"/>
      <c r="J9" s="484"/>
      <c r="K9" s="484"/>
      <c r="L9" s="484"/>
      <c r="M9" s="411"/>
      <c r="N9" s="411"/>
      <c r="O9" s="411"/>
      <c r="P9" s="516"/>
      <c r="Q9" s="516"/>
      <c r="R9" s="516"/>
      <c r="S9" s="584"/>
      <c r="T9" s="584"/>
      <c r="U9" s="584"/>
      <c r="V9" s="584"/>
      <c r="W9" s="584"/>
      <c r="Z9" s="267"/>
      <c r="AB9" s="661"/>
      <c r="AC9" s="661"/>
      <c r="AD9" s="661"/>
      <c r="AE9" s="661"/>
      <c r="AF9" s="661"/>
      <c r="AG9" s="268"/>
    </row>
    <row r="10" spans="1:35" ht="18" customHeight="1" x14ac:dyDescent="0.25">
      <c r="A10" s="366"/>
      <c r="B10" s="483" t="s">
        <v>408</v>
      </c>
      <c r="C10" s="484"/>
      <c r="D10" s="484"/>
      <c r="E10" s="484"/>
      <c r="F10" s="485"/>
      <c r="G10" s="493"/>
      <c r="H10" s="484"/>
      <c r="I10" s="484"/>
      <c r="J10" s="484"/>
      <c r="K10" s="484"/>
      <c r="L10" s="484"/>
      <c r="M10" s="411"/>
      <c r="N10" s="411"/>
      <c r="O10" s="411"/>
      <c r="P10" s="516"/>
      <c r="Q10" s="516"/>
      <c r="R10" s="516"/>
      <c r="S10" s="584"/>
      <c r="T10" s="584"/>
      <c r="U10" s="584"/>
      <c r="V10" s="584"/>
      <c r="W10" s="584"/>
      <c r="Z10" s="267"/>
      <c r="AB10" s="661"/>
      <c r="AC10" s="661"/>
      <c r="AD10" s="661"/>
      <c r="AE10" s="661"/>
      <c r="AF10" s="661"/>
      <c r="AG10" s="268"/>
    </row>
    <row r="11" spans="1:35" ht="18" customHeight="1" x14ac:dyDescent="0.25">
      <c r="A11" s="366"/>
      <c r="B11" s="666" t="s">
        <v>52</v>
      </c>
      <c r="C11" s="550"/>
      <c r="D11" s="550"/>
      <c r="E11" s="550"/>
      <c r="F11" s="550"/>
      <c r="G11" s="550"/>
      <c r="H11" s="550"/>
      <c r="I11" s="550"/>
      <c r="J11" s="550"/>
      <c r="K11" s="550"/>
      <c r="L11" s="550"/>
      <c r="M11" s="366"/>
      <c r="N11" s="366"/>
      <c r="O11" s="366"/>
      <c r="P11" s="366"/>
      <c r="Q11" s="366"/>
      <c r="R11" s="366"/>
      <c r="S11" s="366"/>
      <c r="T11" s="366"/>
      <c r="U11" s="366"/>
      <c r="V11" s="366"/>
      <c r="W11" s="366"/>
      <c r="Z11" s="267"/>
      <c r="AB11" s="661"/>
      <c r="AC11" s="661"/>
      <c r="AD11" s="661"/>
      <c r="AE11" s="661"/>
      <c r="AF11" s="661"/>
      <c r="AG11" s="268"/>
    </row>
    <row r="12" spans="1:35" ht="18" customHeight="1" x14ac:dyDescent="0.25">
      <c r="A12" s="366"/>
      <c r="B12" s="550"/>
      <c r="C12" s="550"/>
      <c r="D12" s="550"/>
      <c r="E12" s="550"/>
      <c r="F12" s="550"/>
      <c r="G12" s="550"/>
      <c r="H12" s="550"/>
      <c r="I12" s="550"/>
      <c r="J12" s="550"/>
      <c r="K12" s="550"/>
      <c r="L12" s="550"/>
      <c r="M12" s="366"/>
      <c r="N12" s="366"/>
      <c r="O12" s="366"/>
      <c r="P12" s="366"/>
      <c r="Q12" s="366"/>
      <c r="R12" s="366"/>
      <c r="S12" s="366"/>
      <c r="T12" s="366"/>
      <c r="U12" s="366"/>
      <c r="V12" s="366"/>
      <c r="W12" s="366"/>
    </row>
    <row r="13" spans="1:35" ht="11.25" customHeight="1" x14ac:dyDescent="0.25">
      <c r="A13" s="366"/>
      <c r="B13" s="486"/>
      <c r="C13" s="486"/>
      <c r="D13" s="486"/>
      <c r="E13" s="486"/>
      <c r="F13" s="486"/>
      <c r="G13" s="486"/>
      <c r="H13" s="486"/>
      <c r="I13" s="486"/>
      <c r="J13" s="486"/>
      <c r="K13" s="486"/>
      <c r="L13" s="486"/>
      <c r="M13" s="366"/>
      <c r="N13" s="366"/>
      <c r="O13" s="366"/>
      <c r="P13" s="366"/>
      <c r="Q13" s="366"/>
      <c r="R13" s="366"/>
      <c r="S13" s="366"/>
      <c r="T13" s="366"/>
      <c r="U13" s="366"/>
      <c r="V13" s="366"/>
      <c r="W13" s="366"/>
    </row>
    <row r="14" spans="1:35" ht="12.75" customHeight="1" x14ac:dyDescent="0.25">
      <c r="A14" s="366"/>
      <c r="B14" s="487"/>
      <c r="C14" s="488"/>
      <c r="D14" s="488"/>
      <c r="E14" s="488"/>
      <c r="F14" s="488"/>
      <c r="G14" s="488"/>
      <c r="H14" s="488"/>
      <c r="I14" s="488"/>
      <c r="J14" s="488"/>
      <c r="K14" s="488"/>
      <c r="L14" s="488"/>
      <c r="M14" s="488"/>
      <c r="N14" s="488"/>
      <c r="O14" s="488"/>
      <c r="P14" s="366"/>
      <c r="Q14" s="366"/>
      <c r="R14" s="366"/>
      <c r="S14" s="366"/>
      <c r="T14" s="366"/>
      <c r="U14" s="366"/>
      <c r="V14" s="366"/>
      <c r="W14" s="366"/>
    </row>
    <row r="15" spans="1:35" ht="23.25" customHeight="1" x14ac:dyDescent="0.35">
      <c r="A15" s="366"/>
      <c r="B15" s="384" t="s">
        <v>3</v>
      </c>
      <c r="C15" s="489"/>
      <c r="D15" s="489"/>
      <c r="E15" s="489"/>
      <c r="F15" s="489"/>
      <c r="G15" s="489"/>
      <c r="H15" s="489"/>
      <c r="I15" s="489"/>
      <c r="J15" s="489"/>
      <c r="K15" s="489"/>
      <c r="L15" s="489"/>
      <c r="M15" s="488"/>
      <c r="N15" s="488"/>
      <c r="O15" s="488"/>
      <c r="P15" s="366"/>
      <c r="Q15" s="366"/>
      <c r="R15" s="366"/>
      <c r="S15" s="366"/>
      <c r="T15" s="366"/>
      <c r="U15" s="366"/>
      <c r="V15" s="366"/>
      <c r="W15" s="366"/>
    </row>
    <row r="16" spans="1:35" ht="18" customHeight="1" x14ac:dyDescent="0.3">
      <c r="A16" s="366"/>
      <c r="B16" s="452" t="s">
        <v>4</v>
      </c>
      <c r="C16" s="364"/>
      <c r="D16" s="364"/>
      <c r="E16" s="364"/>
      <c r="F16" s="364"/>
      <c r="G16" s="364"/>
      <c r="H16" s="365"/>
      <c r="I16" s="365"/>
      <c r="J16" s="365"/>
      <c r="K16" s="365"/>
      <c r="L16" s="365"/>
      <c r="M16" s="366"/>
      <c r="N16" s="366"/>
      <c r="O16" s="366"/>
      <c r="P16" s="366"/>
      <c r="Q16" s="366"/>
      <c r="R16" s="366"/>
      <c r="S16" s="366"/>
      <c r="T16" s="366"/>
      <c r="U16" s="366"/>
      <c r="V16" s="366"/>
      <c r="W16" s="366"/>
    </row>
    <row r="17" spans="1:56" ht="18.75" customHeight="1" x14ac:dyDescent="0.25">
      <c r="A17" s="366"/>
      <c r="B17" s="472"/>
      <c r="C17" s="390">
        <f>COUNTBLANK($I$6:$I$6)</f>
        <v>1</v>
      </c>
      <c r="D17" s="518" t="str">
        <f>"There are "&amp;COUNTBLANK(($I$6:$I$6))&amp;" section(s) you have not completed, hours or date."</f>
        <v>There are 1 section(s) you have not completed, hours or date.</v>
      </c>
      <c r="E17" s="518"/>
      <c r="F17" s="518"/>
      <c r="G17" s="518"/>
      <c r="H17" s="518"/>
      <c r="I17" s="519"/>
      <c r="J17" s="519"/>
      <c r="K17" s="519"/>
      <c r="L17" s="391" t="str">
        <f>IF(C17=0, "P", "O")</f>
        <v>O</v>
      </c>
      <c r="M17" s="366"/>
      <c r="N17" s="366"/>
      <c r="O17" s="366"/>
      <c r="P17" s="366"/>
      <c r="Q17" s="366"/>
      <c r="R17" s="366"/>
      <c r="S17" s="366"/>
      <c r="T17" s="366"/>
      <c r="U17" s="366"/>
      <c r="V17" s="366"/>
      <c r="W17" s="366"/>
      <c r="AE17" s="673"/>
      <c r="AF17" s="673"/>
      <c r="AG17" s="673"/>
      <c r="AH17" s="673"/>
    </row>
    <row r="18" spans="1:56" ht="18.75" customHeight="1" x14ac:dyDescent="0.25">
      <c r="A18" s="366"/>
      <c r="B18" s="490" t="s">
        <v>25</v>
      </c>
      <c r="C18" s="390">
        <f>COUNTBLANK($G$8)</f>
        <v>1</v>
      </c>
      <c r="D18" s="675" t="str">
        <f>IF(C18=0,"Completed","You need to complete declaration")</f>
        <v>You need to complete declaration</v>
      </c>
      <c r="E18" s="675"/>
      <c r="F18" s="675"/>
      <c r="G18" s="675"/>
      <c r="H18" s="675"/>
      <c r="I18" s="519"/>
      <c r="J18" s="519"/>
      <c r="K18" s="519"/>
      <c r="L18" s="391" t="str">
        <f>IF(C18=0, "P", "O")</f>
        <v>O</v>
      </c>
      <c r="M18" s="366"/>
      <c r="N18" s="366"/>
      <c r="O18" s="366"/>
      <c r="P18" s="366"/>
      <c r="Q18" s="366"/>
      <c r="R18" s="366"/>
      <c r="S18" s="366"/>
      <c r="T18" s="366"/>
      <c r="U18" s="366"/>
      <c r="V18" s="366"/>
      <c r="W18" s="366"/>
      <c r="AE18" s="673"/>
      <c r="AF18" s="673"/>
      <c r="AG18" s="673"/>
      <c r="AH18" s="673"/>
    </row>
    <row r="19" spans="1:56" ht="18.75" customHeight="1" x14ac:dyDescent="0.25">
      <c r="A19" s="366"/>
      <c r="B19" s="490"/>
      <c r="C19" s="390">
        <f>COUNTBLANK($G$10)</f>
        <v>1</v>
      </c>
      <c r="D19" s="675" t="str">
        <f>IF(C19=0,"Terms and conditional agreed","Please agree to terms and conditions")</f>
        <v>Please agree to terms and conditions</v>
      </c>
      <c r="E19" s="675"/>
      <c r="F19" s="675"/>
      <c r="G19" s="675"/>
      <c r="H19" s="675"/>
      <c r="I19" s="519"/>
      <c r="J19" s="519"/>
      <c r="K19" s="519"/>
      <c r="L19" s="395" t="str">
        <f>IF(C19=0, "P", "O")</f>
        <v>O</v>
      </c>
      <c r="M19" s="366"/>
      <c r="N19" s="366"/>
      <c r="O19" s="366"/>
      <c r="P19" s="366"/>
      <c r="Q19" s="366"/>
      <c r="R19" s="366"/>
      <c r="S19" s="366"/>
      <c r="T19" s="366"/>
      <c r="U19" s="366"/>
      <c r="V19" s="366"/>
      <c r="W19" s="366"/>
      <c r="AE19" s="673"/>
      <c r="AF19" s="673"/>
      <c r="AG19" s="673"/>
      <c r="AH19" s="673"/>
    </row>
    <row r="20" spans="1:56" ht="18.75" customHeight="1" x14ac:dyDescent="0.25">
      <c r="A20" s="366"/>
      <c r="B20" s="406"/>
      <c r="C20" s="676"/>
      <c r="D20" s="676"/>
      <c r="E20" s="676"/>
      <c r="F20" s="491"/>
      <c r="G20" s="364"/>
      <c r="H20" s="676"/>
      <c r="I20" s="676"/>
      <c r="J20" s="676"/>
      <c r="K20" s="211"/>
      <c r="L20" s="422"/>
      <c r="M20" s="366"/>
      <c r="N20" s="366"/>
      <c r="O20" s="366"/>
      <c r="P20" s="366"/>
      <c r="Q20" s="366"/>
      <c r="R20" s="366"/>
      <c r="S20" s="366"/>
      <c r="T20" s="366"/>
      <c r="U20" s="366"/>
      <c r="V20" s="366"/>
      <c r="W20" s="366"/>
      <c r="AE20" s="673"/>
      <c r="AF20" s="673"/>
      <c r="AG20" s="673"/>
      <c r="AH20" s="673"/>
    </row>
    <row r="21" spans="1:56" ht="32.25" customHeight="1" x14ac:dyDescent="0.25">
      <c r="A21" s="366"/>
      <c r="B21" s="491"/>
      <c r="C21" s="398"/>
      <c r="D21" s="398"/>
      <c r="E21" s="398"/>
      <c r="F21" s="398"/>
      <c r="G21" s="398"/>
      <c r="H21" s="398"/>
      <c r="I21" s="398"/>
      <c r="J21" s="398"/>
      <c r="K21" s="214"/>
      <c r="L21" s="422"/>
      <c r="M21" s="367"/>
      <c r="N21" s="367"/>
      <c r="O21" s="367"/>
      <c r="P21" s="367"/>
      <c r="Q21" s="366"/>
      <c r="R21" s="366"/>
      <c r="S21" s="366"/>
      <c r="T21" s="366"/>
      <c r="U21" s="366"/>
      <c r="V21" s="366"/>
      <c r="W21" s="366"/>
    </row>
    <row r="22" spans="1:56" ht="18.75" customHeight="1" x14ac:dyDescent="0.35">
      <c r="A22" s="366"/>
      <c r="B22" s="526"/>
      <c r="C22" s="526"/>
      <c r="D22" s="526"/>
      <c r="E22" s="526"/>
      <c r="F22" s="526"/>
      <c r="G22" s="526"/>
      <c r="H22" s="526"/>
      <c r="I22" s="526"/>
      <c r="J22" s="526"/>
      <c r="K22" s="362" t="s">
        <v>477</v>
      </c>
      <c r="L22" s="367"/>
      <c r="M22" s="492"/>
      <c r="N22" s="367"/>
      <c r="O22" s="367"/>
      <c r="P22" s="367"/>
      <c r="Q22" s="366"/>
      <c r="R22" s="366"/>
      <c r="S22" s="366"/>
      <c r="T22" s="366"/>
      <c r="U22" s="366"/>
      <c r="V22" s="366"/>
      <c r="W22" s="366"/>
    </row>
    <row r="23" spans="1:56" ht="18.75" hidden="1" customHeight="1" x14ac:dyDescent="0.3">
      <c r="B23" s="661"/>
      <c r="C23" s="661"/>
      <c r="D23" s="661"/>
      <c r="E23" s="661"/>
      <c r="G23" s="674"/>
      <c r="H23" s="674"/>
      <c r="I23" s="674"/>
      <c r="J23" s="674"/>
      <c r="K23" s="258"/>
      <c r="L23" s="256"/>
      <c r="M23" s="266"/>
      <c r="N23" s="256"/>
      <c r="O23" s="256"/>
      <c r="P23" s="256"/>
    </row>
    <row r="24" spans="1:56" ht="18.75" hidden="1" customHeight="1" x14ac:dyDescent="0.25">
      <c r="G24" s="674"/>
      <c r="H24" s="674"/>
      <c r="I24" s="674"/>
      <c r="J24" s="674"/>
      <c r="K24" s="258"/>
    </row>
    <row r="25" spans="1:56" ht="18.75" hidden="1" customHeight="1" x14ac:dyDescent="0.25">
      <c r="B25" s="203"/>
      <c r="C25" s="203"/>
      <c r="D25" s="203"/>
      <c r="E25" s="203"/>
      <c r="F25" s="203"/>
      <c r="G25" s="674"/>
      <c r="H25" s="674"/>
      <c r="I25" s="674"/>
      <c r="J25" s="674"/>
      <c r="K25" s="258"/>
      <c r="AC25" s="673"/>
      <c r="AD25" s="673"/>
      <c r="AE25" s="673"/>
      <c r="AF25" s="673"/>
      <c r="AG25" s="673"/>
      <c r="AH25" s="673"/>
      <c r="AI25" s="673"/>
      <c r="AJ25" s="673"/>
      <c r="AK25" s="673"/>
      <c r="AL25" s="673"/>
      <c r="AM25" s="673"/>
      <c r="AN25" s="673"/>
      <c r="AO25" s="673"/>
      <c r="AP25" s="673"/>
      <c r="AQ25" s="673"/>
      <c r="AR25" s="673"/>
      <c r="AS25" s="673"/>
      <c r="AT25" s="673"/>
      <c r="AU25" s="673"/>
      <c r="AV25" s="673"/>
      <c r="AW25" s="673"/>
      <c r="AX25" s="673"/>
      <c r="AY25" s="673"/>
      <c r="AZ25" s="673"/>
      <c r="BA25" s="673"/>
      <c r="BB25" s="673"/>
      <c r="BC25" s="673"/>
      <c r="BD25" s="165"/>
    </row>
    <row r="26" spans="1:56" ht="18.75" hidden="1" customHeight="1" x14ac:dyDescent="0.25">
      <c r="B26" s="648"/>
      <c r="C26" s="648"/>
      <c r="D26" s="648"/>
      <c r="E26" s="648"/>
      <c r="F26" s="648"/>
      <c r="G26" s="648"/>
      <c r="H26" s="648"/>
      <c r="I26" s="648"/>
      <c r="J26" s="648"/>
      <c r="K26" s="648"/>
      <c r="M26" s="207"/>
      <c r="N26" s="207"/>
      <c r="O26" s="207"/>
      <c r="P26" s="207"/>
      <c r="Q26" s="207"/>
      <c r="R26" s="207"/>
      <c r="S26" s="207"/>
      <c r="T26" s="207"/>
      <c r="U26" s="207"/>
      <c r="V26" s="207"/>
      <c r="W26" s="207"/>
      <c r="AC26" s="673"/>
      <c r="AD26" s="673"/>
      <c r="AE26" s="673"/>
      <c r="AF26" s="673"/>
      <c r="AG26" s="673"/>
      <c r="AH26" s="673"/>
      <c r="AI26" s="673"/>
      <c r="AJ26" s="673"/>
      <c r="AK26" s="673"/>
      <c r="AL26" s="673"/>
      <c r="AM26" s="673"/>
      <c r="AN26" s="673"/>
      <c r="AO26" s="673"/>
      <c r="AP26" s="673"/>
      <c r="AQ26" s="673"/>
      <c r="AR26" s="673"/>
      <c r="AS26" s="673"/>
      <c r="AT26" s="673"/>
      <c r="AU26" s="673"/>
      <c r="AV26" s="673"/>
      <c r="AW26" s="673"/>
      <c r="AX26" s="673"/>
      <c r="AY26" s="673"/>
      <c r="AZ26" s="673"/>
      <c r="BA26" s="673"/>
      <c r="BB26" s="673"/>
      <c r="BC26" s="673"/>
      <c r="BD26" s="673"/>
    </row>
    <row r="27" spans="1:56" ht="18.75" hidden="1" customHeight="1" x14ac:dyDescent="0.25">
      <c r="B27" s="648"/>
      <c r="C27" s="648"/>
      <c r="D27" s="648"/>
      <c r="E27" s="648"/>
      <c r="G27" s="674"/>
      <c r="H27" s="674"/>
      <c r="I27" s="674"/>
      <c r="J27" s="674"/>
      <c r="K27" s="258"/>
      <c r="M27" s="208"/>
      <c r="N27" s="208"/>
      <c r="O27" s="208"/>
      <c r="P27" s="208"/>
      <c r="Q27" s="208"/>
      <c r="R27" s="206"/>
      <c r="S27" s="206"/>
      <c r="T27" s="209"/>
      <c r="U27" s="210"/>
      <c r="V27" s="210"/>
      <c r="W27" s="211"/>
      <c r="Y27" s="304"/>
      <c r="AC27" s="673"/>
      <c r="AD27" s="673"/>
      <c r="AE27" s="673"/>
      <c r="AF27" s="673"/>
      <c r="AG27" s="673"/>
      <c r="AH27" s="673"/>
      <c r="AI27" s="673"/>
      <c r="AJ27" s="673"/>
      <c r="AK27" s="673"/>
      <c r="AL27" s="673"/>
      <c r="AM27" s="673"/>
      <c r="AN27" s="673"/>
      <c r="AO27" s="673"/>
      <c r="AP27" s="673"/>
      <c r="AQ27" s="673"/>
      <c r="AR27" s="673"/>
      <c r="AS27" s="673"/>
      <c r="AT27" s="673"/>
      <c r="AU27" s="673"/>
      <c r="AV27" s="673"/>
      <c r="AW27" s="673"/>
      <c r="AX27" s="673"/>
      <c r="AY27" s="673"/>
      <c r="AZ27" s="673"/>
      <c r="BA27" s="673"/>
      <c r="BB27" s="673"/>
      <c r="BC27" s="673"/>
      <c r="BD27" s="673"/>
    </row>
    <row r="28" spans="1:56" ht="18.75" hidden="1" customHeight="1" x14ac:dyDescent="0.25">
      <c r="B28" s="648"/>
      <c r="C28" s="648"/>
      <c r="D28" s="648"/>
      <c r="E28" s="648"/>
      <c r="G28" s="674"/>
      <c r="H28" s="674"/>
      <c r="I28" s="674"/>
      <c r="J28" s="674"/>
      <c r="K28" s="258"/>
      <c r="M28" s="208"/>
      <c r="N28" s="212"/>
      <c r="O28" s="212"/>
      <c r="P28" s="212"/>
      <c r="Q28" s="212"/>
      <c r="R28" s="212"/>
      <c r="S28" s="212"/>
      <c r="T28" s="213"/>
      <c r="U28" s="204"/>
      <c r="V28" s="204"/>
      <c r="W28" s="211"/>
      <c r="X28" s="273"/>
      <c r="AC28" s="673"/>
      <c r="AD28" s="673"/>
      <c r="AE28" s="673"/>
      <c r="AF28" s="673"/>
      <c r="AG28" s="673"/>
      <c r="AH28" s="673"/>
      <c r="AI28" s="673"/>
      <c r="AJ28" s="673"/>
      <c r="AK28" s="673"/>
      <c r="AL28" s="673"/>
      <c r="AM28" s="673"/>
      <c r="AN28" s="673"/>
      <c r="AO28" s="673"/>
      <c r="AP28" s="673"/>
      <c r="AQ28" s="673"/>
      <c r="AR28" s="673"/>
      <c r="AS28" s="673"/>
      <c r="AT28" s="673"/>
      <c r="AU28" s="673"/>
      <c r="AV28" s="673"/>
      <c r="AW28" s="673"/>
      <c r="AX28" s="673"/>
      <c r="AY28" s="673"/>
      <c r="AZ28" s="673"/>
      <c r="BA28" s="673"/>
      <c r="BB28" s="673"/>
      <c r="BC28" s="673"/>
      <c r="BD28" s="673"/>
    </row>
    <row r="29" spans="1:56" ht="18.75" hidden="1" customHeight="1" x14ac:dyDescent="0.3">
      <c r="B29" s="648"/>
      <c r="C29" s="648"/>
      <c r="D29" s="648"/>
      <c r="E29" s="648"/>
      <c r="G29" s="674"/>
      <c r="H29" s="674"/>
      <c r="I29" s="674"/>
      <c r="J29" s="674"/>
      <c r="K29" s="259"/>
      <c r="M29" s="214"/>
      <c r="N29" s="214"/>
      <c r="O29" s="214"/>
      <c r="P29" s="214"/>
      <c r="Q29" s="214"/>
      <c r="R29" s="204"/>
      <c r="S29" s="204"/>
      <c r="T29" s="204"/>
      <c r="U29" s="204"/>
      <c r="V29" s="204"/>
      <c r="W29" s="204"/>
      <c r="X29" s="274"/>
    </row>
    <row r="30" spans="1:56" ht="18.75" hidden="1" customHeight="1" x14ac:dyDescent="0.25">
      <c r="B30" s="648"/>
      <c r="C30" s="648"/>
      <c r="D30" s="648"/>
      <c r="E30" s="648"/>
      <c r="G30" s="674"/>
      <c r="H30" s="674"/>
      <c r="I30" s="674"/>
      <c r="J30" s="674"/>
      <c r="K30" s="258"/>
      <c r="M30" s="215"/>
      <c r="N30" s="215"/>
      <c r="O30" s="215"/>
      <c r="P30" s="215"/>
      <c r="Q30" s="215"/>
      <c r="R30" s="204"/>
      <c r="S30" s="204"/>
      <c r="T30" s="204"/>
      <c r="U30" s="204"/>
      <c r="V30" s="204"/>
      <c r="W30" s="204"/>
      <c r="X30" s="274"/>
    </row>
    <row r="31" spans="1:56" ht="18.75" hidden="1" customHeight="1" x14ac:dyDescent="0.25">
      <c r="B31" s="648"/>
      <c r="C31" s="648"/>
      <c r="D31" s="648"/>
      <c r="E31" s="648"/>
      <c r="G31" s="677"/>
      <c r="H31" s="678"/>
      <c r="I31" s="678"/>
      <c r="J31" s="678"/>
      <c r="K31" s="258"/>
      <c r="M31" s="216"/>
      <c r="N31" s="217"/>
      <c r="O31" s="217"/>
      <c r="P31" s="217"/>
      <c r="Q31" s="217"/>
      <c r="R31" s="217"/>
      <c r="S31" s="217"/>
      <c r="T31" s="217"/>
      <c r="U31" s="217"/>
      <c r="V31" s="217"/>
      <c r="W31" s="217"/>
      <c r="X31" s="275"/>
      <c r="Y31" s="673"/>
      <c r="Z31" s="673"/>
      <c r="AA31" s="673"/>
      <c r="AB31" s="673"/>
      <c r="AC31" s="673"/>
      <c r="AD31" s="673"/>
      <c r="AE31" s="673"/>
      <c r="AF31" s="673"/>
      <c r="AG31" s="673"/>
      <c r="AH31" s="673"/>
      <c r="AI31" s="673"/>
      <c r="AJ31" s="673"/>
      <c r="AK31" s="673"/>
      <c r="AL31" s="673"/>
      <c r="AM31" s="673"/>
      <c r="AN31" s="673"/>
      <c r="AO31" s="673"/>
      <c r="AP31" s="673"/>
    </row>
    <row r="32" spans="1:56" ht="18.75" hidden="1" customHeight="1" x14ac:dyDescent="0.3">
      <c r="B32" s="648"/>
      <c r="C32" s="648"/>
      <c r="D32" s="648"/>
      <c r="E32" s="648"/>
      <c r="G32" s="678"/>
      <c r="H32" s="678"/>
      <c r="I32" s="678"/>
      <c r="J32" s="678"/>
      <c r="K32" s="259"/>
      <c r="M32" s="216"/>
      <c r="N32" s="217"/>
      <c r="O32" s="217"/>
      <c r="P32" s="217"/>
      <c r="Q32" s="218"/>
      <c r="R32" s="217"/>
      <c r="S32" s="217"/>
      <c r="T32" s="217"/>
      <c r="U32" s="217"/>
      <c r="V32" s="217"/>
      <c r="W32" s="217"/>
      <c r="X32" s="275"/>
      <c r="Y32" s="673"/>
      <c r="Z32" s="673"/>
      <c r="AA32" s="673"/>
      <c r="AB32" s="673"/>
      <c r="AC32" s="673"/>
      <c r="AD32" s="673"/>
      <c r="AE32" s="673"/>
      <c r="AF32" s="673"/>
      <c r="AG32" s="673"/>
      <c r="AH32" s="673"/>
      <c r="AI32" s="673"/>
      <c r="AJ32" s="673"/>
      <c r="AK32" s="673"/>
      <c r="AL32" s="673"/>
      <c r="AM32" s="673"/>
      <c r="AN32" s="673"/>
      <c r="AO32" s="673"/>
      <c r="AP32" s="673"/>
    </row>
    <row r="33" spans="1:42" ht="18.75" hidden="1" customHeight="1" x14ac:dyDescent="0.3">
      <c r="B33" s="525"/>
      <c r="C33" s="525"/>
      <c r="D33" s="525"/>
      <c r="E33" s="525"/>
      <c r="F33" s="260"/>
      <c r="G33" s="674"/>
      <c r="H33" s="674"/>
      <c r="I33" s="674"/>
      <c r="J33" s="674"/>
      <c r="K33" s="259"/>
      <c r="M33" s="217"/>
      <c r="N33" s="206"/>
      <c r="O33" s="206"/>
      <c r="P33" s="206"/>
      <c r="Q33" s="206"/>
      <c r="R33" s="206"/>
      <c r="S33" s="206"/>
      <c r="T33" s="206"/>
      <c r="U33" s="206"/>
      <c r="V33" s="206"/>
      <c r="W33" s="206"/>
      <c r="X33" s="275"/>
      <c r="Y33" s="673"/>
      <c r="Z33" s="673"/>
      <c r="AA33" s="673"/>
      <c r="AB33" s="673"/>
      <c r="AC33" s="673"/>
      <c r="AD33" s="673"/>
      <c r="AE33" s="673"/>
      <c r="AF33" s="673"/>
      <c r="AG33" s="673"/>
      <c r="AH33" s="673"/>
      <c r="AI33" s="673"/>
      <c r="AJ33" s="673"/>
      <c r="AK33" s="673"/>
      <c r="AL33" s="673"/>
      <c r="AM33" s="673"/>
      <c r="AN33" s="673"/>
      <c r="AO33" s="673"/>
      <c r="AP33" s="673"/>
    </row>
    <row r="34" spans="1:42" ht="18.75" hidden="1" customHeight="1" x14ac:dyDescent="0.25">
      <c r="B34" s="261"/>
      <c r="C34" s="260"/>
      <c r="D34" s="260"/>
      <c r="E34" s="260"/>
      <c r="F34" s="260"/>
      <c r="G34" s="260"/>
      <c r="H34" s="260"/>
      <c r="I34" s="679"/>
      <c r="J34" s="679"/>
      <c r="K34" s="258"/>
      <c r="M34" s="206"/>
      <c r="N34" s="206"/>
      <c r="O34" s="206"/>
      <c r="P34" s="206"/>
      <c r="Q34" s="206"/>
      <c r="R34" s="206"/>
      <c r="S34" s="206"/>
      <c r="T34" s="206"/>
      <c r="U34" s="206"/>
      <c r="V34" s="206"/>
      <c r="W34" s="206"/>
      <c r="Y34" s="673"/>
      <c r="Z34" s="673"/>
      <c r="AA34" s="673"/>
      <c r="AB34" s="673"/>
      <c r="AC34" s="673"/>
      <c r="AD34" s="673"/>
      <c r="AE34" s="673"/>
      <c r="AF34" s="673"/>
      <c r="AG34" s="673"/>
      <c r="AH34" s="673"/>
      <c r="AI34" s="673"/>
      <c r="AJ34" s="673"/>
      <c r="AK34" s="673"/>
      <c r="AL34" s="673"/>
      <c r="AM34" s="673"/>
      <c r="AN34" s="673"/>
      <c r="AO34" s="673"/>
      <c r="AP34" s="673"/>
    </row>
    <row r="35" spans="1:42" ht="15" hidden="1" x14ac:dyDescent="0.25">
      <c r="M35" s="205"/>
      <c r="N35" s="205"/>
      <c r="O35" s="205"/>
      <c r="P35" s="205"/>
      <c r="Q35" s="205"/>
      <c r="R35" s="205"/>
      <c r="S35" s="205"/>
      <c r="T35" s="205"/>
      <c r="U35" s="205"/>
      <c r="V35" s="205"/>
      <c r="W35" s="205"/>
      <c r="Y35" s="673"/>
      <c r="Z35" s="673"/>
      <c r="AA35" s="673"/>
      <c r="AB35" s="673"/>
      <c r="AC35" s="673"/>
      <c r="AD35" s="673"/>
      <c r="AE35" s="673"/>
      <c r="AF35" s="673"/>
      <c r="AG35" s="673"/>
      <c r="AH35" s="673"/>
      <c r="AI35" s="673"/>
      <c r="AJ35" s="673"/>
      <c r="AK35" s="673"/>
      <c r="AL35" s="673"/>
      <c r="AM35" s="673"/>
      <c r="AN35" s="673"/>
      <c r="AO35" s="673"/>
      <c r="AP35" s="673"/>
    </row>
    <row r="36" spans="1:42" ht="15" hidden="1" x14ac:dyDescent="0.25">
      <c r="Y36" s="673"/>
      <c r="Z36" s="673"/>
      <c r="AA36" s="673"/>
      <c r="AB36" s="673"/>
      <c r="AC36" s="673"/>
      <c r="AD36" s="673"/>
      <c r="AE36" s="673"/>
      <c r="AF36" s="673"/>
      <c r="AG36" s="673"/>
      <c r="AH36" s="673"/>
      <c r="AI36" s="673"/>
      <c r="AJ36" s="673"/>
      <c r="AK36" s="673"/>
      <c r="AL36" s="673"/>
      <c r="AM36" s="673"/>
      <c r="AN36" s="673"/>
      <c r="AO36" s="673"/>
      <c r="AP36" s="673"/>
    </row>
    <row r="37" spans="1:42" ht="15" hidden="1" x14ac:dyDescent="0.25">
      <c r="A37" s="10"/>
      <c r="B37" s="267"/>
      <c r="C37" s="267"/>
      <c r="D37" s="267"/>
      <c r="E37" s="267"/>
      <c r="F37" s="267"/>
      <c r="G37" s="267"/>
      <c r="Y37" s="673"/>
      <c r="Z37" s="673"/>
      <c r="AA37" s="673"/>
      <c r="AB37" s="673"/>
      <c r="AC37" s="673"/>
      <c r="AD37" s="673"/>
      <c r="AE37" s="673"/>
      <c r="AF37" s="673"/>
      <c r="AG37" s="673"/>
      <c r="AH37" s="673"/>
      <c r="AI37" s="673"/>
      <c r="AJ37" s="673"/>
      <c r="AK37" s="673"/>
      <c r="AL37" s="673"/>
      <c r="AM37" s="673"/>
      <c r="AN37" s="673"/>
      <c r="AO37" s="673"/>
      <c r="AP37" s="673"/>
    </row>
    <row r="38" spans="1:42" ht="15" hidden="1" x14ac:dyDescent="0.25">
      <c r="A38" s="10"/>
      <c r="B38" s="267"/>
      <c r="C38" s="267"/>
      <c r="D38" s="267"/>
      <c r="E38" s="267"/>
      <c r="F38" s="267"/>
      <c r="G38" s="267"/>
      <c r="Y38" s="673"/>
      <c r="Z38" s="673"/>
      <c r="AA38" s="673"/>
      <c r="AB38" s="673"/>
      <c r="AC38" s="673"/>
      <c r="AD38" s="673"/>
      <c r="AE38" s="673"/>
      <c r="AF38" s="673"/>
      <c r="AG38" s="673"/>
      <c r="AH38" s="673"/>
      <c r="AI38" s="673"/>
      <c r="AJ38" s="673"/>
      <c r="AK38" s="673"/>
      <c r="AL38" s="673"/>
      <c r="AM38" s="673"/>
      <c r="AN38" s="673"/>
      <c r="AO38" s="673"/>
      <c r="AP38" s="673"/>
    </row>
    <row r="39" spans="1:42" ht="15" hidden="1" x14ac:dyDescent="0.25">
      <c r="A39" s="10"/>
      <c r="B39" s="267"/>
      <c r="C39" s="267"/>
      <c r="D39" s="267"/>
      <c r="E39" s="267"/>
      <c r="F39" s="267"/>
      <c r="G39" s="267"/>
      <c r="Y39" s="673"/>
      <c r="Z39" s="673"/>
      <c r="AA39" s="673"/>
      <c r="AB39" s="673"/>
      <c r="AC39" s="673"/>
      <c r="AD39" s="673"/>
      <c r="AE39" s="673"/>
      <c r="AF39" s="673"/>
      <c r="AG39" s="673"/>
      <c r="AH39" s="673"/>
      <c r="AI39" s="673"/>
      <c r="AJ39" s="673"/>
      <c r="AK39" s="673"/>
      <c r="AL39" s="673"/>
      <c r="AM39" s="673"/>
      <c r="AN39" s="673"/>
      <c r="AO39" s="673"/>
      <c r="AP39" s="673"/>
    </row>
    <row r="40" spans="1:42" ht="15" hidden="1" x14ac:dyDescent="0.25">
      <c r="B40" s="267"/>
      <c r="C40" s="276"/>
      <c r="D40" s="276"/>
      <c r="E40" s="276"/>
      <c r="F40" s="276"/>
      <c r="Y40" s="673"/>
      <c r="Z40" s="673"/>
      <c r="AA40" s="301"/>
      <c r="AB40" s="673"/>
      <c r="AC40" s="673"/>
      <c r="AD40" s="673"/>
      <c r="AE40" s="673"/>
      <c r="AF40" s="673"/>
      <c r="AG40" s="673"/>
      <c r="AH40" s="673"/>
      <c r="AI40" s="673"/>
      <c r="AJ40" s="673"/>
      <c r="AK40" s="673"/>
      <c r="AL40" s="673"/>
      <c r="AM40" s="673"/>
      <c r="AN40" s="673"/>
      <c r="AO40" s="673"/>
      <c r="AP40" s="673"/>
    </row>
    <row r="41" spans="1:42" ht="15" hidden="1" x14ac:dyDescent="0.25">
      <c r="B41" s="267"/>
      <c r="Y41" s="261"/>
      <c r="Z41" s="673"/>
      <c r="AA41" s="673"/>
      <c r="AB41" s="673"/>
      <c r="AC41" s="673"/>
      <c r="AD41" s="673"/>
      <c r="AE41" s="673"/>
      <c r="AF41" s="673"/>
      <c r="AG41" s="301"/>
      <c r="AH41" s="673"/>
      <c r="AI41" s="673"/>
      <c r="AJ41" s="673"/>
      <c r="AK41" s="673"/>
      <c r="AL41" s="673"/>
      <c r="AM41" s="673"/>
      <c r="AN41" s="673"/>
      <c r="AO41" s="673"/>
      <c r="AP41" s="673"/>
    </row>
    <row r="42" spans="1:42" ht="15" hidden="1" x14ac:dyDescent="0.25">
      <c r="B42" s="267"/>
      <c r="Y42" s="261"/>
      <c r="Z42" s="673"/>
      <c r="AA42" s="673"/>
      <c r="AB42" s="673"/>
      <c r="AC42" s="673"/>
      <c r="AD42" s="673"/>
      <c r="AE42" s="673"/>
      <c r="AF42" s="673"/>
      <c r="AG42" s="673"/>
      <c r="AH42" s="673"/>
      <c r="AI42" s="673"/>
      <c r="AJ42" s="673"/>
      <c r="AK42" s="673"/>
      <c r="AL42" s="673"/>
      <c r="AM42" s="673"/>
      <c r="AN42" s="673"/>
      <c r="AO42" s="673"/>
      <c r="AP42" s="673"/>
    </row>
    <row r="43" spans="1:42" ht="15" hidden="1" x14ac:dyDescent="0.25">
      <c r="B43" s="267"/>
      <c r="Y43" s="673"/>
      <c r="Z43" s="673"/>
      <c r="AA43" s="673"/>
      <c r="AB43" s="673"/>
      <c r="AC43" s="673"/>
      <c r="AD43" s="673"/>
      <c r="AE43" s="673"/>
      <c r="AF43" s="673"/>
      <c r="AG43" s="673"/>
      <c r="AH43" s="673"/>
      <c r="AI43" s="673"/>
      <c r="AJ43" s="673"/>
      <c r="AK43" s="673"/>
      <c r="AL43" s="673"/>
      <c r="AM43" s="673"/>
      <c r="AN43" s="673"/>
      <c r="AO43" s="673"/>
      <c r="AP43" s="673"/>
    </row>
    <row r="44" spans="1:42" ht="15" hidden="1" x14ac:dyDescent="0.25">
      <c r="B44" s="267"/>
      <c r="Y44" s="673"/>
      <c r="Z44" s="673"/>
      <c r="AA44" s="673"/>
      <c r="AB44" s="673"/>
      <c r="AC44" s="673"/>
      <c r="AD44" s="673"/>
      <c r="AE44" s="673"/>
      <c r="AF44" s="673"/>
      <c r="AG44" s="673"/>
      <c r="AH44" s="673"/>
      <c r="AI44" s="673"/>
      <c r="AJ44" s="673"/>
      <c r="AK44" s="673"/>
      <c r="AL44" s="673"/>
      <c r="AM44" s="673"/>
      <c r="AN44" s="673"/>
      <c r="AO44" s="673"/>
      <c r="AP44" s="673"/>
    </row>
    <row r="45" spans="1:42" ht="15" hidden="1" x14ac:dyDescent="0.25">
      <c r="B45" s="267"/>
    </row>
    <row r="46" spans="1:42" ht="15" hidden="1" x14ac:dyDescent="0.25"/>
    <row r="47" spans="1:42" ht="15" hidden="1" x14ac:dyDescent="0.25"/>
    <row r="48" spans="1:42"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sheetData>
  <sheetProtection password="B49E" sheet="1" objects="1" scenarios="1"/>
  <mergeCells count="88">
    <mergeCell ref="Y44:AH44"/>
    <mergeCell ref="AI44:AP44"/>
    <mergeCell ref="Y36:AP36"/>
    <mergeCell ref="Y37:AP37"/>
    <mergeCell ref="Y38:AP38"/>
    <mergeCell ref="Y39:AP39"/>
    <mergeCell ref="Y40:Z40"/>
    <mergeCell ref="AB40:AP40"/>
    <mergeCell ref="Z41:AF41"/>
    <mergeCell ref="AH41:AP41"/>
    <mergeCell ref="Z42:AP42"/>
    <mergeCell ref="Y43:AE43"/>
    <mergeCell ref="AF43:AP43"/>
    <mergeCell ref="B33:E33"/>
    <mergeCell ref="G33:J33"/>
    <mergeCell ref="Y33:AE33"/>
    <mergeCell ref="AF33:AP33"/>
    <mergeCell ref="I34:J34"/>
    <mergeCell ref="Y34:AF35"/>
    <mergeCell ref="AG34:AP35"/>
    <mergeCell ref="Y31:AE31"/>
    <mergeCell ref="AF31:AP31"/>
    <mergeCell ref="B32:E32"/>
    <mergeCell ref="G32:J32"/>
    <mergeCell ref="Y32:AC32"/>
    <mergeCell ref="AD32:AP32"/>
    <mergeCell ref="B29:E29"/>
    <mergeCell ref="G29:J29"/>
    <mergeCell ref="B30:E30"/>
    <mergeCell ref="G30:J30"/>
    <mergeCell ref="B31:E31"/>
    <mergeCell ref="G31:J31"/>
    <mergeCell ref="AC25:AM25"/>
    <mergeCell ref="AN25:BC25"/>
    <mergeCell ref="B26:K26"/>
    <mergeCell ref="AC26:BB26"/>
    <mergeCell ref="BC26:BD26"/>
    <mergeCell ref="G25:J25"/>
    <mergeCell ref="B27:E27"/>
    <mergeCell ref="G27:J27"/>
    <mergeCell ref="AC27:BD28"/>
    <mergeCell ref="B28:E28"/>
    <mergeCell ref="G28:J28"/>
    <mergeCell ref="B23:E23"/>
    <mergeCell ref="G23:J23"/>
    <mergeCell ref="D17:K17"/>
    <mergeCell ref="G24:J24"/>
    <mergeCell ref="D18:K18"/>
    <mergeCell ref="D19:K19"/>
    <mergeCell ref="C20:E20"/>
    <mergeCell ref="H20:J20"/>
    <mergeCell ref="B8:F8"/>
    <mergeCell ref="G8:L8"/>
    <mergeCell ref="AE20:AH20"/>
    <mergeCell ref="B22:J22"/>
    <mergeCell ref="AE18:AH18"/>
    <mergeCell ref="AE19:AH19"/>
    <mergeCell ref="AE17:AH17"/>
    <mergeCell ref="AB8:AF8"/>
    <mergeCell ref="B6:H6"/>
    <mergeCell ref="I6:K6"/>
    <mergeCell ref="AB11:AF11"/>
    <mergeCell ref="P9:R9"/>
    <mergeCell ref="S9:W9"/>
    <mergeCell ref="AB9:AF9"/>
    <mergeCell ref="P10:R10"/>
    <mergeCell ref="S10:W10"/>
    <mergeCell ref="AB10:AF10"/>
    <mergeCell ref="AB7:AF7"/>
    <mergeCell ref="M8:R8"/>
    <mergeCell ref="S8:T8"/>
    <mergeCell ref="U8:W8"/>
    <mergeCell ref="B11:L12"/>
    <mergeCell ref="B7:F7"/>
    <mergeCell ref="G7:L7"/>
    <mergeCell ref="M6:T6"/>
    <mergeCell ref="U6:W6"/>
    <mergeCell ref="AB6:AF6"/>
    <mergeCell ref="M7:O7"/>
    <mergeCell ref="P7:T7"/>
    <mergeCell ref="U7:W7"/>
    <mergeCell ref="M5:W5"/>
    <mergeCell ref="AB5:AF5"/>
    <mergeCell ref="Z2:AD2"/>
    <mergeCell ref="B3:K4"/>
    <mergeCell ref="Z3:AC3"/>
    <mergeCell ref="M4:W4"/>
    <mergeCell ref="AB4:AF4"/>
  </mergeCells>
  <conditionalFormatting sqref="AG11 L17:L18 AG4:AG9">
    <cfRule type="cellIs" dxfId="73" priority="10" stopIfTrue="1" operator="equal">
      <formula>"O"</formula>
    </cfRule>
  </conditionalFormatting>
  <conditionalFormatting sqref="AG11 L17:L18 AG4:AG9">
    <cfRule type="cellIs" dxfId="72" priority="11" stopIfTrue="1" operator="equal">
      <formula>"P"</formula>
    </cfRule>
  </conditionalFormatting>
  <conditionalFormatting sqref="K20 K27:K28 K30:K31 K34 K23:K25">
    <cfRule type="cellIs" dxfId="71" priority="9" stopIfTrue="1" operator="equal">
      <formula>"P"</formula>
    </cfRule>
  </conditionalFormatting>
  <conditionalFormatting sqref="AG10">
    <cfRule type="cellIs" dxfId="70" priority="6" stopIfTrue="1" operator="equal">
      <formula>"O"</formula>
    </cfRule>
  </conditionalFormatting>
  <conditionalFormatting sqref="AG10">
    <cfRule type="cellIs" dxfId="69" priority="7" stopIfTrue="1" operator="equal">
      <formula>"P"</formula>
    </cfRule>
  </conditionalFormatting>
  <conditionalFormatting sqref="L19">
    <cfRule type="cellIs" dxfId="68" priority="1" stopIfTrue="1" operator="equal">
      <formula>"O"</formula>
    </cfRule>
  </conditionalFormatting>
  <conditionalFormatting sqref="L19">
    <cfRule type="cellIs" dxfId="67" priority="2" stopIfTrue="1" operator="equal">
      <formula>"P"</formula>
    </cfRule>
  </conditionalFormatting>
  <dataValidations count="1">
    <dataValidation type="date" showInputMessage="1" showErrorMessage="1" error="Check format, ie 01/01/16 and ensure year is correct" prompt="Enter in format 00/00/00, ie 01/01/16" sqref="T28">
      <formula1>42370</formula1>
      <formula2>42615</formula2>
    </dataValidation>
  </dataValidations>
  <pageMargins left="0.70000000000000007" right="0.70000000000000007" top="0.75" bottom="0.75" header="0.30000000000000004" footer="0.30000000000000004"/>
  <pageSetup paperSize="9" scale="50" fitToWidth="0" fitToHeight="0" orientation="portrait" horizontalDpi="4294967293" verticalDpi="4294967293"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BB6A25EF-1DB8-4C69-979F-A42D86CE220A}">
            <xm:f>NOT(ISERROR(SEARCH("P",W27)))</xm:f>
            <xm:f>"P"</xm:f>
            <x14:dxf>
              <font>
                <color rgb="FF006600"/>
              </font>
            </x14:dxf>
          </x14:cfRule>
          <xm:sqref>W27:W28</xm:sqref>
        </x14:conditionalFormatting>
        <x14:conditionalFormatting xmlns:xm="http://schemas.microsoft.com/office/excel/2006/main">
          <x14:cfRule type="containsText" priority="5" operator="containsText" id="{11689F8E-A0AA-4A97-BC66-A0CA829A8D92}">
            <xm:f>NOT(ISERROR(SEARCH("P",L6)))</xm:f>
            <xm:f>"P"</xm:f>
            <x14:dxf>
              <font>
                <color rgb="FF006600"/>
              </font>
            </x14:dxf>
          </x14:cfRule>
          <xm:sqref>L6</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7030A0"/>
  </sheetPr>
  <dimension ref="A1:BA510"/>
  <sheetViews>
    <sheetView showGridLines="0" zoomScaleNormal="100" workbookViewId="0">
      <selection activeCell="J6" sqref="J6"/>
    </sheetView>
  </sheetViews>
  <sheetFormatPr defaultColWidth="0" defaultRowHeight="15" zeroHeight="1" x14ac:dyDescent="0.25"/>
  <cols>
    <col min="1" max="1" width="2.5703125" style="14" customWidth="1"/>
    <col min="2" max="2" width="3.85546875" style="14" customWidth="1"/>
    <col min="3" max="3" width="2.42578125" style="14" customWidth="1"/>
    <col min="4" max="4" width="3.85546875" style="14" customWidth="1"/>
    <col min="5" max="5" width="3.42578125" style="14" customWidth="1"/>
    <col min="6" max="6" width="3.85546875" style="14" customWidth="1"/>
    <col min="7" max="7" width="2.42578125" style="14" customWidth="1"/>
    <col min="8" max="8" width="6.85546875" style="14" customWidth="1"/>
    <col min="9" max="9" width="10.42578125" style="14" customWidth="1"/>
    <col min="10" max="10" width="19.28515625" style="14" customWidth="1"/>
    <col min="11" max="11" width="24.5703125" style="14" customWidth="1"/>
    <col min="12" max="12" width="0.42578125" style="14" hidden="1" customWidth="1"/>
    <col min="13" max="13" width="11.42578125" style="14" customWidth="1"/>
    <col min="14" max="14" width="6.140625" style="14" customWidth="1"/>
    <col min="15" max="15" width="3" style="14" customWidth="1"/>
    <col min="16" max="16" width="2" style="14" customWidth="1"/>
    <col min="17" max="17" width="3.85546875" style="14" customWidth="1"/>
    <col min="18" max="18" width="2.140625" style="14" customWidth="1"/>
    <col min="19" max="19" width="4.42578125" style="14" customWidth="1"/>
    <col min="20" max="20" width="3.5703125" style="14" customWidth="1"/>
    <col min="21" max="26" width="3.140625" style="14" customWidth="1"/>
    <col min="27" max="27" width="7.7109375" style="14" customWidth="1"/>
    <col min="28" max="28" width="6.7109375" style="14" customWidth="1"/>
    <col min="29" max="29" width="6.7109375" style="47" hidden="1" customWidth="1"/>
    <col min="30" max="30" width="2.28515625" style="47" customWidth="1"/>
    <col min="31" max="31" width="4.28515625" style="47" hidden="1" customWidth="1"/>
    <col min="32" max="32" width="1.28515625" style="196" customWidth="1"/>
    <col min="33" max="33" width="1.5703125" style="196" customWidth="1"/>
    <col min="34" max="34" width="7.7109375" style="186" customWidth="1"/>
    <col min="35" max="35" width="7.7109375" style="229" customWidth="1"/>
    <col min="36" max="37" width="7.7109375" style="186" customWidth="1"/>
    <col min="38" max="38" width="3.28515625" style="186" customWidth="1"/>
    <col min="39" max="39" width="3.42578125" style="186" hidden="1" customWidth="1"/>
    <col min="40" max="40" width="46.140625" style="219" hidden="1" customWidth="1"/>
    <col min="41" max="16384" width="9.140625" style="14" hidden="1"/>
  </cols>
  <sheetData>
    <row r="1" spans="2:53" ht="9.75" customHeight="1" x14ac:dyDescent="0.25">
      <c r="F1" s="250"/>
      <c r="G1" s="250"/>
      <c r="H1" s="505" t="str">
        <f>+'3 - FORM AEC1 (2016)'!J3</f>
        <v xml:space="preserve">   36 Battersea Square</v>
      </c>
      <c r="I1" s="505"/>
      <c r="J1" s="151"/>
      <c r="K1" s="15"/>
      <c r="L1" s="15"/>
      <c r="R1" s="15"/>
      <c r="S1" s="15"/>
      <c r="T1" s="15"/>
      <c r="U1" s="15"/>
      <c r="V1" s="15"/>
      <c r="X1" s="707" t="s">
        <v>57</v>
      </c>
      <c r="Y1" s="707"/>
      <c r="Z1" s="707"/>
      <c r="AA1" s="707"/>
      <c r="AB1" s="707"/>
      <c r="AC1" s="183"/>
      <c r="AD1" s="183"/>
      <c r="AE1" s="16"/>
      <c r="AF1" s="189"/>
      <c r="AG1" s="189"/>
      <c r="AI1" s="186"/>
      <c r="AJ1" s="680" t="s">
        <v>478</v>
      </c>
      <c r="AK1" s="550"/>
      <c r="AL1" s="550"/>
    </row>
    <row r="2" spans="2:53" ht="11.25" customHeight="1" x14ac:dyDescent="0.25">
      <c r="F2" s="248"/>
      <c r="G2" s="248"/>
      <c r="H2" s="505" t="str">
        <f>+'3 - FORM AEC1 (2016)'!J4</f>
        <v xml:space="preserve">   London</v>
      </c>
      <c r="I2" s="151"/>
      <c r="J2" s="151"/>
      <c r="K2" s="250"/>
      <c r="L2" s="18"/>
      <c r="T2" s="18"/>
      <c r="U2" s="18"/>
      <c r="X2" s="708" t="s">
        <v>59</v>
      </c>
      <c r="Y2" s="708"/>
      <c r="Z2" s="708"/>
      <c r="AA2" s="708"/>
      <c r="AB2" s="19" t="s">
        <v>60</v>
      </c>
      <c r="AC2" s="184"/>
      <c r="AD2" s="184"/>
      <c r="AE2" s="18"/>
      <c r="AF2" s="190"/>
      <c r="AG2" s="190"/>
      <c r="AI2" s="186"/>
      <c r="AJ2" s="550"/>
      <c r="AK2" s="550"/>
      <c r="AL2" s="550"/>
    </row>
    <row r="3" spans="2:53" ht="11.25" customHeight="1" x14ac:dyDescent="0.25">
      <c r="F3" s="248"/>
      <c r="G3" s="248"/>
      <c r="H3" s="505" t="str">
        <f>+'3 - FORM AEC1 (2016)'!J5</f>
        <v xml:space="preserve">   SW11 3RA</v>
      </c>
      <c r="I3" s="151"/>
      <c r="J3" s="151"/>
      <c r="T3" s="20"/>
      <c r="U3" s="20"/>
      <c r="X3" s="708" t="s">
        <v>62</v>
      </c>
      <c r="Y3" s="708"/>
      <c r="Z3" s="708"/>
      <c r="AA3" s="708"/>
      <c r="AB3" s="19" t="s">
        <v>63</v>
      </c>
      <c r="AC3" s="184"/>
      <c r="AD3" s="184"/>
      <c r="AE3" s="20"/>
      <c r="AF3" s="191"/>
      <c r="AG3" s="191"/>
      <c r="AI3" s="186"/>
    </row>
    <row r="4" spans="2:53" ht="11.25" customHeight="1" x14ac:dyDescent="0.25">
      <c r="F4" s="249"/>
      <c r="G4" s="251"/>
      <c r="H4" s="505" t="str">
        <f>+'3 - FORM AEC1 (2016)'!J6</f>
        <v xml:space="preserve">   T: +020 7326 8001</v>
      </c>
      <c r="I4" s="151"/>
      <c r="J4" s="151"/>
      <c r="T4" s="20"/>
      <c r="U4" s="20"/>
      <c r="X4" s="708" t="s">
        <v>64</v>
      </c>
      <c r="Y4" s="708"/>
      <c r="Z4" s="708"/>
      <c r="AA4" s="708"/>
      <c r="AB4" s="19" t="s">
        <v>65</v>
      </c>
      <c r="AC4" s="184"/>
      <c r="AD4" s="184"/>
      <c r="AE4" s="20"/>
      <c r="AF4" s="191"/>
      <c r="AG4" s="191"/>
      <c r="AI4" s="186"/>
    </row>
    <row r="5" spans="2:53" ht="11.25" customHeight="1" x14ac:dyDescent="0.25">
      <c r="F5" s="249"/>
      <c r="H5" s="505" t="str">
        <f>+'3 - FORM AEC1 (2016)'!J7</f>
        <v xml:space="preserve">   F: +020 7924 2312</v>
      </c>
      <c r="I5" s="151"/>
      <c r="J5" s="151"/>
      <c r="T5" s="20"/>
      <c r="U5" s="20"/>
      <c r="X5" s="708" t="s">
        <v>66</v>
      </c>
      <c r="Y5" s="708"/>
      <c r="Z5" s="708"/>
      <c r="AA5" s="708"/>
      <c r="AB5" s="19" t="s">
        <v>67</v>
      </c>
      <c r="AC5" s="184"/>
      <c r="AD5" s="184"/>
      <c r="AE5" s="20"/>
      <c r="AF5" s="191"/>
      <c r="AG5" s="191"/>
      <c r="AI5" s="186"/>
    </row>
    <row r="6" spans="2:53" ht="11.25" customHeight="1" x14ac:dyDescent="0.25">
      <c r="B6" s="249"/>
      <c r="F6" s="249"/>
      <c r="H6" s="505" t="str">
        <f>+'3 - FORM AEC1 (2016)'!J8</f>
        <v xml:space="preserve">   E: exams@rad.org.uk</v>
      </c>
      <c r="I6" s="151"/>
      <c r="J6" s="151"/>
      <c r="T6" s="20"/>
      <c r="U6" s="20"/>
      <c r="X6" s="708" t="s">
        <v>69</v>
      </c>
      <c r="Y6" s="708"/>
      <c r="Z6" s="708"/>
      <c r="AA6" s="708"/>
      <c r="AB6" s="19" t="s">
        <v>70</v>
      </c>
      <c r="AC6" s="184"/>
      <c r="AD6" s="184"/>
      <c r="AE6" s="689" t="s">
        <v>414</v>
      </c>
      <c r="AF6" s="192"/>
      <c r="AG6" s="192"/>
      <c r="AI6" s="186"/>
    </row>
    <row r="7" spans="2:53" ht="11.25" customHeight="1" x14ac:dyDescent="0.25">
      <c r="B7" s="249" t="s">
        <v>71</v>
      </c>
      <c r="T7" s="20"/>
      <c r="U7" s="20"/>
      <c r="AE7" s="690"/>
      <c r="AF7" s="494"/>
      <c r="AG7" s="494"/>
      <c r="AI7" s="186"/>
    </row>
    <row r="8" spans="2:53" ht="4.5" customHeight="1" x14ac:dyDescent="0.25">
      <c r="P8" s="21"/>
      <c r="Q8" s="21"/>
      <c r="R8" s="21"/>
      <c r="S8" s="21"/>
      <c r="T8" s="21"/>
      <c r="U8" s="21"/>
      <c r="V8" s="22"/>
      <c r="W8" s="22"/>
      <c r="X8" s="22"/>
      <c r="Y8" s="22"/>
      <c r="Z8" s="22"/>
      <c r="AA8" s="22"/>
      <c r="AB8" s="22"/>
      <c r="AC8" s="21"/>
      <c r="AD8" s="21"/>
      <c r="AE8" s="690"/>
      <c r="AF8" s="494"/>
      <c r="AG8" s="494"/>
      <c r="AI8" s="186"/>
    </row>
    <row r="9" spans="2:53" ht="19.5" customHeight="1" x14ac:dyDescent="0.25">
      <c r="B9" s="713" t="s">
        <v>72</v>
      </c>
      <c r="C9" s="713"/>
      <c r="D9" s="713"/>
      <c r="E9" s="713"/>
      <c r="F9" s="713"/>
      <c r="G9" s="713"/>
      <c r="H9" s="713"/>
      <c r="I9" s="23" t="str">
        <f>+'3 - FORM AEC1 (2016)'!$G$19</f>
        <v/>
      </c>
      <c r="J9" s="714" t="str">
        <f>'3 - FORM AEC1 (2016)'!$H$18</f>
        <v/>
      </c>
      <c r="K9" s="714"/>
      <c r="L9" s="24"/>
      <c r="M9" s="25"/>
      <c r="N9" s="715" t="s">
        <v>73</v>
      </c>
      <c r="O9" s="715"/>
      <c r="P9" s="715"/>
      <c r="Q9" s="715"/>
      <c r="R9" s="715"/>
      <c r="S9" s="746" t="s">
        <v>434</v>
      </c>
      <c r="T9" s="747"/>
      <c r="U9" s="747"/>
      <c r="V9" s="747"/>
      <c r="W9" s="747"/>
      <c r="X9" s="747"/>
      <c r="Y9" s="748"/>
      <c r="Z9" s="744" t="s">
        <v>435</v>
      </c>
      <c r="AA9" s="745"/>
      <c r="AB9" s="253"/>
      <c r="AC9" s="495"/>
      <c r="AD9" s="373"/>
      <c r="AE9" s="690"/>
      <c r="AF9" s="494"/>
      <c r="AG9" s="494"/>
      <c r="AH9" s="187"/>
      <c r="AI9" s="187"/>
      <c r="AJ9" s="187"/>
    </row>
    <row r="10" spans="2:53" ht="8.25" customHeight="1" thickBot="1" x14ac:dyDescent="0.3">
      <c r="I10" s="27"/>
      <c r="J10" s="28"/>
      <c r="K10" s="27"/>
      <c r="L10" s="29"/>
      <c r="S10" s="30"/>
      <c r="T10" s="30"/>
      <c r="U10" s="26"/>
      <c r="V10" s="26"/>
      <c r="W10" s="26"/>
      <c r="X10" s="26"/>
      <c r="Y10" s="26"/>
      <c r="Z10" s="26"/>
      <c r="AA10" s="26"/>
      <c r="AB10" s="26"/>
      <c r="AC10" s="31"/>
      <c r="AD10" s="31"/>
      <c r="AE10" s="690"/>
      <c r="AF10" s="494"/>
      <c r="AG10" s="494"/>
      <c r="AH10" s="187"/>
      <c r="AI10" s="187"/>
      <c r="AJ10" s="187"/>
    </row>
    <row r="11" spans="2:53" ht="24.75" customHeight="1" thickBot="1" x14ac:dyDescent="0.3">
      <c r="B11" s="723" t="s">
        <v>407</v>
      </c>
      <c r="C11" s="723"/>
      <c r="D11" s="717" t="s">
        <v>75</v>
      </c>
      <c r="E11" s="717"/>
      <c r="F11" s="717" t="s">
        <v>76</v>
      </c>
      <c r="G11" s="717"/>
      <c r="H11" s="717" t="s">
        <v>77</v>
      </c>
      <c r="I11" s="717" t="s">
        <v>78</v>
      </c>
      <c r="J11" s="750" t="s">
        <v>39</v>
      </c>
      <c r="K11" s="750" t="s">
        <v>40</v>
      </c>
      <c r="L11" s="198"/>
      <c r="M11" s="717" t="s">
        <v>79</v>
      </c>
      <c r="N11" s="719" t="s">
        <v>415</v>
      </c>
      <c r="O11" s="721" t="s">
        <v>81</v>
      </c>
      <c r="P11" s="721"/>
      <c r="Q11" s="727" t="s">
        <v>82</v>
      </c>
      <c r="R11" s="727"/>
      <c r="S11" s="729" t="s">
        <v>83</v>
      </c>
      <c r="T11" s="729"/>
      <c r="U11" s="704" t="s">
        <v>84</v>
      </c>
      <c r="V11" s="704"/>
      <c r="W11" s="704"/>
      <c r="X11" s="704"/>
      <c r="Y11" s="704"/>
      <c r="Z11" s="704"/>
      <c r="AA11" s="709" t="s">
        <v>407</v>
      </c>
      <c r="AB11" s="710"/>
      <c r="AC11" s="163"/>
      <c r="AD11" s="496"/>
      <c r="AE11" s="690"/>
      <c r="AF11" s="494"/>
      <c r="AG11" s="494"/>
      <c r="AH11" s="202" t="s">
        <v>417</v>
      </c>
      <c r="AI11" s="199"/>
      <c r="AJ11" s="199"/>
      <c r="AK11" s="687" t="s">
        <v>416</v>
      </c>
    </row>
    <row r="12" spans="2:53" ht="21" customHeight="1" thickBot="1" x14ac:dyDescent="0.3">
      <c r="B12" s="724"/>
      <c r="C12" s="724"/>
      <c r="D12" s="718"/>
      <c r="E12" s="718"/>
      <c r="F12" s="718"/>
      <c r="G12" s="718"/>
      <c r="H12" s="718"/>
      <c r="I12" s="718"/>
      <c r="J12" s="751"/>
      <c r="K12" s="751"/>
      <c r="L12" s="236"/>
      <c r="M12" s="718"/>
      <c r="N12" s="720"/>
      <c r="O12" s="722"/>
      <c r="P12" s="722"/>
      <c r="Q12" s="728"/>
      <c r="R12" s="728"/>
      <c r="S12" s="730"/>
      <c r="T12" s="730"/>
      <c r="U12" s="363">
        <v>1</v>
      </c>
      <c r="V12" s="363">
        <v>2</v>
      </c>
      <c r="W12" s="363">
        <v>3</v>
      </c>
      <c r="X12" s="363">
        <v>4</v>
      </c>
      <c r="Y12" s="363">
        <v>5</v>
      </c>
      <c r="Z12" s="363">
        <v>6</v>
      </c>
      <c r="AA12" s="711"/>
      <c r="AB12" s="712"/>
      <c r="AC12" s="163"/>
      <c r="AD12" s="496"/>
      <c r="AE12" s="691"/>
      <c r="AF12" s="494"/>
      <c r="AG12" s="494"/>
      <c r="AH12" s="200" t="s">
        <v>412</v>
      </c>
      <c r="AI12" s="201" t="s">
        <v>80</v>
      </c>
      <c r="AJ12" s="201" t="s">
        <v>413</v>
      </c>
      <c r="AK12" s="688"/>
    </row>
    <row r="13" spans="2:53" ht="19.7" customHeight="1" thickBot="1" x14ac:dyDescent="0.3">
      <c r="B13" s="698"/>
      <c r="C13" s="699"/>
      <c r="D13" s="732"/>
      <c r="E13" s="733"/>
      <c r="F13" s="734"/>
      <c r="G13" s="749"/>
      <c r="H13" s="238"/>
      <c r="I13" s="238"/>
      <c r="J13" s="239"/>
      <c r="K13" s="156"/>
      <c r="L13" s="151"/>
      <c r="M13" s="152"/>
      <c r="N13" s="35"/>
      <c r="O13" s="682" t="s">
        <v>85</v>
      </c>
      <c r="P13" s="682"/>
      <c r="Q13" s="703"/>
      <c r="R13" s="703"/>
      <c r="S13" s="703"/>
      <c r="T13" s="703"/>
      <c r="U13" s="37"/>
      <c r="V13" s="37"/>
      <c r="W13" s="37"/>
      <c r="X13" s="37"/>
      <c r="Y13" s="37"/>
      <c r="Z13" s="37"/>
      <c r="AA13" s="706"/>
      <c r="AB13" s="698"/>
      <c r="AC13" s="366" t="s">
        <v>15</v>
      </c>
      <c r="AD13" s="373"/>
      <c r="AE13" s="497" t="str">
        <f>IF(OR(ISTEXT(J13)),1,"")</f>
        <v/>
      </c>
      <c r="AF13" s="498"/>
      <c r="AG13" s="498"/>
      <c r="AH13" s="252" t="str">
        <f t="shared" ref="AH13:AH33" si="0">IF(NOT(AE13=1),"",IF(OR(COUNTBLANK(I13:I13)=1), "O", "P"))</f>
        <v/>
      </c>
      <c r="AI13" s="228" t="str">
        <f>IF(M13&lt;&gt;"", YEARFRAC(M13, 'National Information'!$H$23), "")</f>
        <v/>
      </c>
      <c r="AJ13" s="197" t="str">
        <f>IF(NOT(M13&gt;1),"",IF(NOT(AEC2DATA!T3&lt;=AI13),"O","P"))</f>
        <v/>
      </c>
      <c r="AK13" s="188" t="str">
        <f t="shared" ref="AK13:AK33" si="1">IF((J13&lt;1),"",IF(OR(COUNTBLANK(D13:D13),(F13:F13)=""),"O","P"))</f>
        <v/>
      </c>
      <c r="AY13" s="39"/>
      <c r="AZ13" s="40"/>
      <c r="BA13" s="41"/>
    </row>
    <row r="14" spans="2:53" ht="19.7" customHeight="1" thickBot="1" x14ac:dyDescent="0.3">
      <c r="B14" s="685"/>
      <c r="C14" s="686"/>
      <c r="D14" s="732"/>
      <c r="E14" s="733"/>
      <c r="F14" s="734"/>
      <c r="G14" s="735"/>
      <c r="H14" s="153"/>
      <c r="I14" s="154"/>
      <c r="J14" s="155"/>
      <c r="K14" s="156"/>
      <c r="L14" s="36"/>
      <c r="M14" s="152"/>
      <c r="N14" s="35"/>
      <c r="O14" s="682" t="s">
        <v>85</v>
      </c>
      <c r="P14" s="682"/>
      <c r="Q14" s="683"/>
      <c r="R14" s="683"/>
      <c r="S14" s="683"/>
      <c r="T14" s="683"/>
      <c r="U14" s="36"/>
      <c r="V14" s="36"/>
      <c r="W14" s="36"/>
      <c r="X14" s="36"/>
      <c r="Y14" s="36"/>
      <c r="Z14" s="36"/>
      <c r="AA14" s="684"/>
      <c r="AB14" s="685"/>
      <c r="AC14" s="366" t="s">
        <v>20</v>
      </c>
      <c r="AD14" s="373"/>
      <c r="AE14" s="497" t="str">
        <f t="shared" ref="AE14:AE33" si="2">IF(OR(ISTEXT(J14)),1,"")</f>
        <v/>
      </c>
      <c r="AF14" s="498"/>
      <c r="AG14" s="498"/>
      <c r="AH14" s="252" t="str">
        <f t="shared" si="0"/>
        <v/>
      </c>
      <c r="AI14" s="228" t="str">
        <f>IF(M14&lt;&gt;"", YEARFRAC(M14, 'National Information'!$H$23), "")</f>
        <v/>
      </c>
      <c r="AJ14" s="197" t="str">
        <f>IF(NOT(M14&gt;1),"",IF(NOT(AEC2DATA!T4&lt;=AI14),"O","P"))</f>
        <v/>
      </c>
      <c r="AK14" s="188" t="str">
        <f t="shared" si="1"/>
        <v/>
      </c>
      <c r="AY14" s="39"/>
      <c r="AZ14" s="512"/>
      <c r="BA14" s="512"/>
    </row>
    <row r="15" spans="2:53" ht="19.7" customHeight="1" thickBot="1" x14ac:dyDescent="0.3">
      <c r="B15" s="685"/>
      <c r="C15" s="686"/>
      <c r="D15" s="732"/>
      <c r="E15" s="733"/>
      <c r="F15" s="734"/>
      <c r="G15" s="735"/>
      <c r="H15" s="153"/>
      <c r="I15" s="154"/>
      <c r="J15" s="155"/>
      <c r="K15" s="156"/>
      <c r="L15" s="36"/>
      <c r="M15" s="152"/>
      <c r="N15" s="35"/>
      <c r="O15" s="682" t="s">
        <v>85</v>
      </c>
      <c r="P15" s="682"/>
      <c r="Q15" s="683"/>
      <c r="R15" s="683"/>
      <c r="S15" s="683"/>
      <c r="T15" s="683"/>
      <c r="U15" s="36"/>
      <c r="V15" s="36"/>
      <c r="W15" s="36"/>
      <c r="X15" s="36"/>
      <c r="Y15" s="36"/>
      <c r="Z15" s="36"/>
      <c r="AA15" s="684"/>
      <c r="AB15" s="685"/>
      <c r="AC15" s="366" t="s">
        <v>13</v>
      </c>
      <c r="AD15" s="373"/>
      <c r="AE15" s="497" t="str">
        <f t="shared" si="2"/>
        <v/>
      </c>
      <c r="AF15" s="498"/>
      <c r="AG15" s="498"/>
      <c r="AH15" s="252" t="str">
        <f t="shared" si="0"/>
        <v/>
      </c>
      <c r="AI15" s="228" t="str">
        <f>IF(M15&lt;&gt;"", YEARFRAC(M15, 'National Information'!$H$23), "")</f>
        <v/>
      </c>
      <c r="AJ15" s="197" t="str">
        <f>IF(NOT(M15&gt;1),"",IF(NOT(AEC2DATA!T5&lt;=AI15),"O","P"))</f>
        <v/>
      </c>
      <c r="AK15" s="188" t="str">
        <f t="shared" si="1"/>
        <v/>
      </c>
      <c r="AY15" s="39"/>
      <c r="AZ15" s="40"/>
      <c r="BA15" s="41"/>
    </row>
    <row r="16" spans="2:53" ht="19.7" customHeight="1" thickBot="1" x14ac:dyDescent="0.3">
      <c r="B16" s="685"/>
      <c r="C16" s="686"/>
      <c r="D16" s="732"/>
      <c r="E16" s="733"/>
      <c r="F16" s="734"/>
      <c r="G16" s="735"/>
      <c r="H16" s="153"/>
      <c r="I16" s="154"/>
      <c r="J16" s="155"/>
      <c r="K16" s="156"/>
      <c r="L16" s="36"/>
      <c r="M16" s="152"/>
      <c r="N16" s="35"/>
      <c r="O16" s="682" t="s">
        <v>85</v>
      </c>
      <c r="P16" s="682"/>
      <c r="Q16" s="683"/>
      <c r="R16" s="683"/>
      <c r="S16" s="683"/>
      <c r="T16" s="683"/>
      <c r="U16" s="36"/>
      <c r="V16" s="36"/>
      <c r="W16" s="36"/>
      <c r="X16" s="36"/>
      <c r="Y16" s="36"/>
      <c r="Z16" s="36"/>
      <c r="AA16" s="684"/>
      <c r="AB16" s="685"/>
      <c r="AC16" s="366" t="s">
        <v>12</v>
      </c>
      <c r="AD16" s="373"/>
      <c r="AE16" s="497" t="str">
        <f t="shared" si="2"/>
        <v/>
      </c>
      <c r="AF16" s="498"/>
      <c r="AG16" s="498"/>
      <c r="AH16" s="252" t="str">
        <f t="shared" si="0"/>
        <v/>
      </c>
      <c r="AI16" s="228" t="str">
        <f>IF(M16&lt;&gt;"", YEARFRAC(M16, 'National Information'!$H$23), "")</f>
        <v/>
      </c>
      <c r="AJ16" s="197" t="str">
        <f>IF(NOT(M16&gt;1),"",IF(NOT(AEC2DATA!T6&lt;=AI16),"O","P"))</f>
        <v/>
      </c>
      <c r="AK16" s="188" t="str">
        <f t="shared" si="1"/>
        <v/>
      </c>
      <c r="AY16" s="39"/>
      <c r="AZ16" s="40"/>
      <c r="BA16" s="41"/>
    </row>
    <row r="17" spans="2:53" ht="19.7" customHeight="1" thickBot="1" x14ac:dyDescent="0.3">
      <c r="B17" s="685"/>
      <c r="C17" s="686"/>
      <c r="D17" s="732"/>
      <c r="E17" s="733"/>
      <c r="F17" s="734"/>
      <c r="G17" s="735"/>
      <c r="H17" s="153"/>
      <c r="I17" s="154"/>
      <c r="J17" s="155"/>
      <c r="K17" s="156"/>
      <c r="L17" s="36"/>
      <c r="M17" s="152"/>
      <c r="N17" s="35"/>
      <c r="O17" s="682" t="s">
        <v>85</v>
      </c>
      <c r="P17" s="682"/>
      <c r="Q17" s="683"/>
      <c r="R17" s="683"/>
      <c r="S17" s="683"/>
      <c r="T17" s="683"/>
      <c r="U17" s="36"/>
      <c r="V17" s="36"/>
      <c r="W17" s="36"/>
      <c r="X17" s="36"/>
      <c r="Y17" s="36"/>
      <c r="Z17" s="36"/>
      <c r="AA17" s="684"/>
      <c r="AB17" s="685"/>
      <c r="AC17" s="366" t="s">
        <v>18</v>
      </c>
      <c r="AD17" s="373"/>
      <c r="AE17" s="497" t="str">
        <f t="shared" si="2"/>
        <v/>
      </c>
      <c r="AF17" s="498"/>
      <c r="AG17" s="498"/>
      <c r="AH17" s="252" t="str">
        <f t="shared" si="0"/>
        <v/>
      </c>
      <c r="AI17" s="228" t="str">
        <f>IF(M17&lt;&gt;"", YEARFRAC(M17, 'National Information'!$H$23), "")</f>
        <v/>
      </c>
      <c r="AJ17" s="197" t="str">
        <f>IF(NOT(M17&gt;1),"",IF(NOT(AEC2DATA!T7&lt;=AI17),"O","P"))</f>
        <v/>
      </c>
      <c r="AK17" s="188" t="str">
        <f t="shared" si="1"/>
        <v/>
      </c>
      <c r="AY17" s="39"/>
      <c r="AZ17" s="42"/>
      <c r="BA17" s="41"/>
    </row>
    <row r="18" spans="2:53" ht="19.7" customHeight="1" thickBot="1" x14ac:dyDescent="0.3">
      <c r="B18" s="685"/>
      <c r="C18" s="686"/>
      <c r="D18" s="732"/>
      <c r="E18" s="733"/>
      <c r="F18" s="734"/>
      <c r="G18" s="735"/>
      <c r="H18" s="153"/>
      <c r="I18" s="154"/>
      <c r="J18" s="155"/>
      <c r="K18" s="156"/>
      <c r="L18" s="36"/>
      <c r="M18" s="152"/>
      <c r="N18" s="35"/>
      <c r="O18" s="682" t="s">
        <v>85</v>
      </c>
      <c r="P18" s="682"/>
      <c r="Q18" s="683"/>
      <c r="R18" s="683"/>
      <c r="S18" s="683"/>
      <c r="T18" s="683"/>
      <c r="U18" s="36"/>
      <c r="V18" s="36"/>
      <c r="W18" s="36"/>
      <c r="X18" s="36"/>
      <c r="Y18" s="36"/>
      <c r="Z18" s="36"/>
      <c r="AA18" s="684"/>
      <c r="AB18" s="685"/>
      <c r="AC18" s="366" t="s">
        <v>23</v>
      </c>
      <c r="AD18" s="373"/>
      <c r="AE18" s="497" t="str">
        <f t="shared" si="2"/>
        <v/>
      </c>
      <c r="AF18" s="498"/>
      <c r="AG18" s="498"/>
      <c r="AH18" s="252" t="str">
        <f t="shared" si="0"/>
        <v/>
      </c>
      <c r="AI18" s="228" t="str">
        <f>IF(M18&lt;&gt;"", YEARFRAC(M18, 'National Information'!$H$23), "")</f>
        <v/>
      </c>
      <c r="AJ18" s="197" t="str">
        <f>IF(NOT(M18&gt;1),"",IF(NOT(AEC2DATA!T8&lt;=AI18),"O","P"))</f>
        <v/>
      </c>
      <c r="AK18" s="188" t="str">
        <f t="shared" si="1"/>
        <v/>
      </c>
      <c r="AY18" s="39"/>
      <c r="AZ18" s="43"/>
      <c r="BA18" s="41"/>
    </row>
    <row r="19" spans="2:53" ht="19.7" customHeight="1" thickBot="1" x14ac:dyDescent="0.3">
      <c r="B19" s="685"/>
      <c r="C19" s="686"/>
      <c r="D19" s="732"/>
      <c r="E19" s="733"/>
      <c r="F19" s="734"/>
      <c r="G19" s="735"/>
      <c r="H19" s="153"/>
      <c r="I19" s="154"/>
      <c r="J19" s="155"/>
      <c r="K19" s="156"/>
      <c r="L19" s="36"/>
      <c r="M19" s="152"/>
      <c r="N19" s="35"/>
      <c r="O19" s="682" t="s">
        <v>85</v>
      </c>
      <c r="P19" s="682"/>
      <c r="Q19" s="683"/>
      <c r="R19" s="683"/>
      <c r="S19" s="683"/>
      <c r="T19" s="683"/>
      <c r="U19" s="36"/>
      <c r="V19" s="36"/>
      <c r="W19" s="36"/>
      <c r="X19" s="36"/>
      <c r="Y19" s="36"/>
      <c r="Z19" s="36"/>
      <c r="AA19" s="684"/>
      <c r="AB19" s="685"/>
      <c r="AC19" s="366" t="s">
        <v>26</v>
      </c>
      <c r="AD19" s="373"/>
      <c r="AE19" s="497" t="str">
        <f t="shared" si="2"/>
        <v/>
      </c>
      <c r="AF19" s="498"/>
      <c r="AG19" s="498"/>
      <c r="AH19" s="252" t="str">
        <f t="shared" si="0"/>
        <v/>
      </c>
      <c r="AI19" s="228" t="str">
        <f>IF(M19&lt;&gt;"", YEARFRAC(M19, 'National Information'!$H$23), "")</f>
        <v/>
      </c>
      <c r="AJ19" s="197" t="str">
        <f>IF(NOT(M19&gt;1),"",IF(NOT(AEC2DATA!T9&lt;=AI19),"O","P"))</f>
        <v/>
      </c>
      <c r="AK19" s="188" t="str">
        <f t="shared" si="1"/>
        <v/>
      </c>
      <c r="AY19" s="39"/>
      <c r="AZ19" s="43"/>
      <c r="BA19" s="41"/>
    </row>
    <row r="20" spans="2:53" ht="19.7" customHeight="1" thickBot="1" x14ac:dyDescent="0.3">
      <c r="B20" s="685"/>
      <c r="C20" s="686"/>
      <c r="D20" s="732"/>
      <c r="E20" s="733"/>
      <c r="F20" s="734"/>
      <c r="G20" s="735"/>
      <c r="H20" s="153"/>
      <c r="I20" s="154"/>
      <c r="J20" s="155"/>
      <c r="K20" s="156"/>
      <c r="L20" s="36"/>
      <c r="M20" s="152"/>
      <c r="N20" s="35"/>
      <c r="O20" s="682" t="s">
        <v>85</v>
      </c>
      <c r="P20" s="682"/>
      <c r="Q20" s="683"/>
      <c r="R20" s="683"/>
      <c r="S20" s="683"/>
      <c r="T20" s="683"/>
      <c r="U20" s="36"/>
      <c r="V20" s="36"/>
      <c r="W20" s="36"/>
      <c r="X20" s="36"/>
      <c r="Y20" s="36"/>
      <c r="Z20" s="36"/>
      <c r="AA20" s="684"/>
      <c r="AB20" s="685"/>
      <c r="AC20" s="366" t="s">
        <v>27</v>
      </c>
      <c r="AD20" s="373"/>
      <c r="AE20" s="497" t="str">
        <f t="shared" si="2"/>
        <v/>
      </c>
      <c r="AF20" s="498"/>
      <c r="AG20" s="498"/>
      <c r="AH20" s="252" t="str">
        <f t="shared" si="0"/>
        <v/>
      </c>
      <c r="AI20" s="228" t="str">
        <f>IF(M20&lt;&gt;"", YEARFRAC(M20, 'National Information'!$H$23), "")</f>
        <v/>
      </c>
      <c r="AJ20" s="197" t="str">
        <f>IF(NOT(M20&gt;1),"",IF(NOT(AEC2DATA!T10&lt;=AI20),"O","P"))</f>
        <v/>
      </c>
      <c r="AK20" s="188" t="str">
        <f t="shared" si="1"/>
        <v/>
      </c>
    </row>
    <row r="21" spans="2:53" ht="19.7" customHeight="1" thickBot="1" x14ac:dyDescent="0.3">
      <c r="B21" s="685"/>
      <c r="C21" s="686"/>
      <c r="D21" s="732"/>
      <c r="E21" s="733"/>
      <c r="F21" s="734"/>
      <c r="G21" s="735"/>
      <c r="H21" s="153"/>
      <c r="I21" s="154"/>
      <c r="J21" s="155"/>
      <c r="K21" s="156"/>
      <c r="L21" s="36"/>
      <c r="M21" s="152"/>
      <c r="N21" s="35"/>
      <c r="O21" s="682" t="s">
        <v>85</v>
      </c>
      <c r="P21" s="682"/>
      <c r="Q21" s="683"/>
      <c r="R21" s="683"/>
      <c r="S21" s="683"/>
      <c r="T21" s="683"/>
      <c r="U21" s="36"/>
      <c r="V21" s="36"/>
      <c r="W21" s="36"/>
      <c r="X21" s="36"/>
      <c r="Y21" s="36"/>
      <c r="Z21" s="36"/>
      <c r="AA21" s="684"/>
      <c r="AB21" s="685"/>
      <c r="AC21" s="366" t="s">
        <v>29</v>
      </c>
      <c r="AD21" s="373"/>
      <c r="AE21" s="497" t="str">
        <f t="shared" si="2"/>
        <v/>
      </c>
      <c r="AF21" s="498"/>
      <c r="AG21" s="498"/>
      <c r="AH21" s="252" t="str">
        <f t="shared" si="0"/>
        <v/>
      </c>
      <c r="AI21" s="228" t="str">
        <f>IF(M21&lt;&gt;"", YEARFRAC(M21, 'National Information'!$H$23), "")</f>
        <v/>
      </c>
      <c r="AJ21" s="197" t="str">
        <f>IF(NOT(M21&gt;1),"",IF(NOT(AEC2DATA!T11&lt;=AI21),"O","P"))</f>
        <v/>
      </c>
      <c r="AK21" s="188" t="str">
        <f t="shared" si="1"/>
        <v/>
      </c>
    </row>
    <row r="22" spans="2:53" ht="19.7" customHeight="1" thickBot="1" x14ac:dyDescent="0.3">
      <c r="B22" s="685"/>
      <c r="C22" s="686"/>
      <c r="D22" s="732"/>
      <c r="E22" s="733"/>
      <c r="F22" s="734"/>
      <c r="G22" s="735"/>
      <c r="H22" s="153"/>
      <c r="I22" s="154"/>
      <c r="J22" s="155"/>
      <c r="K22" s="156"/>
      <c r="L22" s="36"/>
      <c r="M22" s="152"/>
      <c r="N22" s="35"/>
      <c r="O22" s="682" t="s">
        <v>85</v>
      </c>
      <c r="P22" s="682"/>
      <c r="Q22" s="683"/>
      <c r="R22" s="683"/>
      <c r="S22" s="683"/>
      <c r="T22" s="683"/>
      <c r="U22" s="36"/>
      <c r="V22" s="36"/>
      <c r="W22" s="36"/>
      <c r="X22" s="36"/>
      <c r="Y22" s="36"/>
      <c r="Z22" s="36"/>
      <c r="AA22" s="684"/>
      <c r="AB22" s="685"/>
      <c r="AC22" s="366" t="s">
        <v>14</v>
      </c>
      <c r="AD22" s="373"/>
      <c r="AE22" s="497" t="str">
        <f t="shared" si="2"/>
        <v/>
      </c>
      <c r="AF22" s="498"/>
      <c r="AG22" s="498"/>
      <c r="AH22" s="252" t="str">
        <f t="shared" si="0"/>
        <v/>
      </c>
      <c r="AI22" s="228" t="str">
        <f>IF(M22&lt;&gt;"", YEARFRAC(M22, 'National Information'!$H$23), "")</f>
        <v/>
      </c>
      <c r="AJ22" s="197" t="str">
        <f>IF(NOT(M22&gt;1),"",IF(NOT(AEC2DATA!T12&lt;=AI22),"O","P"))</f>
        <v/>
      </c>
      <c r="AK22" s="188" t="str">
        <f t="shared" si="1"/>
        <v/>
      </c>
    </row>
    <row r="23" spans="2:53" ht="19.7" customHeight="1" thickBot="1" x14ac:dyDescent="0.3">
      <c r="B23" s="685"/>
      <c r="C23" s="686"/>
      <c r="D23" s="732"/>
      <c r="E23" s="733"/>
      <c r="F23" s="734"/>
      <c r="G23" s="735"/>
      <c r="H23" s="153"/>
      <c r="I23" s="154"/>
      <c r="J23" s="155"/>
      <c r="K23" s="156"/>
      <c r="L23" s="36"/>
      <c r="M23" s="152"/>
      <c r="N23" s="35"/>
      <c r="O23" s="682" t="s">
        <v>85</v>
      </c>
      <c r="P23" s="682"/>
      <c r="Q23" s="683"/>
      <c r="R23" s="683"/>
      <c r="S23" s="683"/>
      <c r="T23" s="683"/>
      <c r="U23" s="36"/>
      <c r="V23" s="36"/>
      <c r="W23" s="36"/>
      <c r="X23" s="36"/>
      <c r="Y23" s="36"/>
      <c r="Z23" s="36"/>
      <c r="AA23" s="684"/>
      <c r="AB23" s="685"/>
      <c r="AC23" s="366" t="s">
        <v>19</v>
      </c>
      <c r="AD23" s="373"/>
      <c r="AE23" s="497" t="str">
        <f t="shared" si="2"/>
        <v/>
      </c>
      <c r="AF23" s="498"/>
      <c r="AG23" s="498"/>
      <c r="AH23" s="252" t="str">
        <f t="shared" si="0"/>
        <v/>
      </c>
      <c r="AI23" s="228" t="str">
        <f>IF(M23&lt;&gt;"", YEARFRAC(M23, 'National Information'!$H$23), "")</f>
        <v/>
      </c>
      <c r="AJ23" s="197" t="str">
        <f>IF(NOT(M23&gt;1),"",IF(NOT(AEC2DATA!T13&lt;=AI23),"O","P"))</f>
        <v/>
      </c>
      <c r="AK23" s="188" t="str">
        <f t="shared" si="1"/>
        <v/>
      </c>
    </row>
    <row r="24" spans="2:53" ht="19.7" customHeight="1" thickBot="1" x14ac:dyDescent="0.3">
      <c r="B24" s="685"/>
      <c r="C24" s="686"/>
      <c r="D24" s="732"/>
      <c r="E24" s="733"/>
      <c r="F24" s="734"/>
      <c r="G24" s="735"/>
      <c r="H24" s="153"/>
      <c r="I24" s="154"/>
      <c r="J24" s="155"/>
      <c r="K24" s="156"/>
      <c r="L24" s="36"/>
      <c r="M24" s="152"/>
      <c r="N24" s="35"/>
      <c r="O24" s="682" t="s">
        <v>85</v>
      </c>
      <c r="P24" s="682"/>
      <c r="Q24" s="683"/>
      <c r="R24" s="683"/>
      <c r="S24" s="683"/>
      <c r="T24" s="683"/>
      <c r="U24" s="36"/>
      <c r="V24" s="36"/>
      <c r="W24" s="36"/>
      <c r="X24" s="36"/>
      <c r="Y24" s="36"/>
      <c r="Z24" s="36"/>
      <c r="AA24" s="684"/>
      <c r="AB24" s="685"/>
      <c r="AC24" s="366" t="s">
        <v>24</v>
      </c>
      <c r="AD24" s="373"/>
      <c r="AE24" s="497" t="str">
        <f t="shared" si="2"/>
        <v/>
      </c>
      <c r="AF24" s="498"/>
      <c r="AG24" s="498"/>
      <c r="AH24" s="252" t="str">
        <f t="shared" si="0"/>
        <v/>
      </c>
      <c r="AI24" s="228" t="str">
        <f>IF(M24&lt;&gt;"", YEARFRAC(M24, 'National Information'!$H$23), "")</f>
        <v/>
      </c>
      <c r="AJ24" s="197" t="str">
        <f>IF(NOT(M24&gt;1),"",IF(NOT(AEC2DATA!T14&lt;=AI24),"O","P"))</f>
        <v/>
      </c>
      <c r="AK24" s="188" t="str">
        <f t="shared" si="1"/>
        <v/>
      </c>
    </row>
    <row r="25" spans="2:53" ht="19.7" customHeight="1" thickBot="1" x14ac:dyDescent="0.3">
      <c r="B25" s="685"/>
      <c r="C25" s="686"/>
      <c r="D25" s="732"/>
      <c r="E25" s="733"/>
      <c r="F25" s="734"/>
      <c r="G25" s="735"/>
      <c r="H25" s="153"/>
      <c r="I25" s="154"/>
      <c r="J25" s="155"/>
      <c r="K25" s="156"/>
      <c r="L25" s="36"/>
      <c r="M25" s="152"/>
      <c r="N25" s="35"/>
      <c r="O25" s="682" t="s">
        <v>85</v>
      </c>
      <c r="P25" s="682"/>
      <c r="Q25" s="683"/>
      <c r="R25" s="683"/>
      <c r="S25" s="683"/>
      <c r="T25" s="683"/>
      <c r="U25" s="36"/>
      <c r="V25" s="36"/>
      <c r="W25" s="36"/>
      <c r="X25" s="36"/>
      <c r="Y25" s="36"/>
      <c r="Z25" s="36"/>
      <c r="AA25" s="684"/>
      <c r="AB25" s="685"/>
      <c r="AC25" s="366" t="s">
        <v>388</v>
      </c>
      <c r="AD25" s="373"/>
      <c r="AE25" s="497" t="str">
        <f t="shared" si="2"/>
        <v/>
      </c>
      <c r="AF25" s="498"/>
      <c r="AG25" s="498"/>
      <c r="AH25" s="252" t="str">
        <f t="shared" si="0"/>
        <v/>
      </c>
      <c r="AI25" s="228" t="str">
        <f>IF(M25&lt;&gt;"", YEARFRAC(M25, 'National Information'!$H$23), "")</f>
        <v/>
      </c>
      <c r="AJ25" s="197" t="str">
        <f>IF(NOT(M25&gt;1),"",IF(NOT(AEC2DATA!T15&lt;=AI25),"O","P"))</f>
        <v/>
      </c>
      <c r="AK25" s="188" t="str">
        <f t="shared" si="1"/>
        <v/>
      </c>
    </row>
    <row r="26" spans="2:53" ht="19.7" customHeight="1" thickBot="1" x14ac:dyDescent="0.3">
      <c r="B26" s="685"/>
      <c r="C26" s="686"/>
      <c r="D26" s="732"/>
      <c r="E26" s="733"/>
      <c r="F26" s="734"/>
      <c r="G26" s="735"/>
      <c r="H26" s="153"/>
      <c r="I26" s="154"/>
      <c r="J26" s="155"/>
      <c r="K26" s="156"/>
      <c r="L26" s="36"/>
      <c r="M26" s="152"/>
      <c r="N26" s="35"/>
      <c r="O26" s="682" t="s">
        <v>85</v>
      </c>
      <c r="P26" s="682"/>
      <c r="Q26" s="683"/>
      <c r="R26" s="683"/>
      <c r="S26" s="683"/>
      <c r="T26" s="683"/>
      <c r="U26" s="36"/>
      <c r="V26" s="36"/>
      <c r="W26" s="36"/>
      <c r="X26" s="36"/>
      <c r="Y26" s="36"/>
      <c r="Z26" s="36"/>
      <c r="AA26" s="684"/>
      <c r="AB26" s="685"/>
      <c r="AC26" s="366" t="s">
        <v>389</v>
      </c>
      <c r="AD26" s="373"/>
      <c r="AE26" s="497" t="str">
        <f t="shared" si="2"/>
        <v/>
      </c>
      <c r="AF26" s="498"/>
      <c r="AG26" s="498"/>
      <c r="AH26" s="252" t="str">
        <f t="shared" si="0"/>
        <v/>
      </c>
      <c r="AI26" s="228" t="str">
        <f>IF(M26&lt;&gt;"", YEARFRAC(M26, 'National Information'!$H$23), "")</f>
        <v/>
      </c>
      <c r="AJ26" s="197" t="str">
        <f>IF(NOT(M26&gt;1),"",IF(NOT(AEC2DATA!T16&lt;=AI26),"O","P"))</f>
        <v/>
      </c>
      <c r="AK26" s="188" t="str">
        <f t="shared" si="1"/>
        <v/>
      </c>
    </row>
    <row r="27" spans="2:53" ht="19.7" customHeight="1" thickBot="1" x14ac:dyDescent="0.3">
      <c r="B27" s="685"/>
      <c r="C27" s="686"/>
      <c r="D27" s="732"/>
      <c r="E27" s="733"/>
      <c r="F27" s="734"/>
      <c r="G27" s="735"/>
      <c r="H27" s="153"/>
      <c r="I27" s="154"/>
      <c r="J27" s="155"/>
      <c r="K27" s="156"/>
      <c r="L27" s="36"/>
      <c r="M27" s="152"/>
      <c r="N27" s="35"/>
      <c r="O27" s="682" t="s">
        <v>85</v>
      </c>
      <c r="P27" s="682"/>
      <c r="Q27" s="683"/>
      <c r="R27" s="683"/>
      <c r="S27" s="683"/>
      <c r="T27" s="683"/>
      <c r="U27" s="36"/>
      <c r="V27" s="36"/>
      <c r="W27" s="36"/>
      <c r="X27" s="36"/>
      <c r="Y27" s="36"/>
      <c r="Z27" s="36"/>
      <c r="AA27" s="684"/>
      <c r="AB27" s="685"/>
      <c r="AC27" s="366" t="s">
        <v>86</v>
      </c>
      <c r="AD27" s="373"/>
      <c r="AE27" s="497" t="str">
        <f t="shared" si="2"/>
        <v/>
      </c>
      <c r="AF27" s="498"/>
      <c r="AG27" s="498"/>
      <c r="AH27" s="252" t="str">
        <f t="shared" si="0"/>
        <v/>
      </c>
      <c r="AI27" s="228" t="str">
        <f>IF(M27&lt;&gt;"", YEARFRAC(M27, 'National Information'!$H$23), "")</f>
        <v/>
      </c>
      <c r="AJ27" s="197" t="str">
        <f>IF(NOT(M27&gt;1),"",IF(NOT(AEC2DATA!T17&lt;=AI27),"O","P"))</f>
        <v/>
      </c>
      <c r="AK27" s="188" t="str">
        <f t="shared" si="1"/>
        <v/>
      </c>
    </row>
    <row r="28" spans="2:53" ht="19.7" customHeight="1" thickBot="1" x14ac:dyDescent="0.3">
      <c r="B28" s="685"/>
      <c r="C28" s="686"/>
      <c r="D28" s="732"/>
      <c r="E28" s="733"/>
      <c r="F28" s="734"/>
      <c r="G28" s="735"/>
      <c r="H28" s="153"/>
      <c r="I28" s="154"/>
      <c r="J28" s="155"/>
      <c r="K28" s="156"/>
      <c r="L28" s="36"/>
      <c r="M28" s="152"/>
      <c r="N28" s="35"/>
      <c r="O28" s="682" t="s">
        <v>85</v>
      </c>
      <c r="P28" s="682"/>
      <c r="Q28" s="683"/>
      <c r="R28" s="683"/>
      <c r="S28" s="683"/>
      <c r="T28" s="683"/>
      <c r="U28" s="36"/>
      <c r="V28" s="36"/>
      <c r="W28" s="36"/>
      <c r="X28" s="36"/>
      <c r="Y28" s="36"/>
      <c r="Z28" s="36"/>
      <c r="AA28" s="684"/>
      <c r="AB28" s="685"/>
      <c r="AC28" s="366" t="s">
        <v>87</v>
      </c>
      <c r="AD28" s="373"/>
      <c r="AE28" s="497" t="str">
        <f t="shared" si="2"/>
        <v/>
      </c>
      <c r="AF28" s="498"/>
      <c r="AG28" s="498"/>
      <c r="AH28" s="252" t="str">
        <f t="shared" si="0"/>
        <v/>
      </c>
      <c r="AI28" s="228" t="str">
        <f>IF(M28&lt;&gt;"", YEARFRAC(M28, 'National Information'!$H$23), "")</f>
        <v/>
      </c>
      <c r="AJ28" s="197" t="str">
        <f>IF(NOT(M28&gt;1),"",IF(NOT(AEC2DATA!T18&lt;=AI28),"O","P"))</f>
        <v/>
      </c>
      <c r="AK28" s="188" t="str">
        <f t="shared" si="1"/>
        <v/>
      </c>
    </row>
    <row r="29" spans="2:53" ht="19.7" customHeight="1" thickBot="1" x14ac:dyDescent="0.3">
      <c r="B29" s="685"/>
      <c r="C29" s="686"/>
      <c r="D29" s="732"/>
      <c r="E29" s="733"/>
      <c r="F29" s="734"/>
      <c r="G29" s="735"/>
      <c r="H29" s="153"/>
      <c r="I29" s="154"/>
      <c r="J29" s="155"/>
      <c r="K29" s="156"/>
      <c r="L29" s="36"/>
      <c r="M29" s="152"/>
      <c r="N29" s="35"/>
      <c r="O29" s="682" t="s">
        <v>85</v>
      </c>
      <c r="P29" s="682"/>
      <c r="Q29" s="683"/>
      <c r="R29" s="683"/>
      <c r="S29" s="683"/>
      <c r="T29" s="683"/>
      <c r="U29" s="36"/>
      <c r="V29" s="36"/>
      <c r="W29" s="36"/>
      <c r="X29" s="36"/>
      <c r="Y29" s="36"/>
      <c r="Z29" s="36"/>
      <c r="AA29" s="684"/>
      <c r="AB29" s="685"/>
      <c r="AC29" s="366" t="s">
        <v>390</v>
      </c>
      <c r="AD29" s="373"/>
      <c r="AE29" s="497" t="str">
        <f t="shared" si="2"/>
        <v/>
      </c>
      <c r="AF29" s="498"/>
      <c r="AG29" s="498"/>
      <c r="AH29" s="252" t="str">
        <f t="shared" si="0"/>
        <v/>
      </c>
      <c r="AI29" s="228" t="str">
        <f>IF(M29&lt;&gt;"", YEARFRAC(M29, 'National Information'!$H$23), "")</f>
        <v/>
      </c>
      <c r="AJ29" s="197" t="str">
        <f>IF(NOT(M29&gt;1),"",IF(NOT(AEC2DATA!T19&lt;=AI29),"O","P"))</f>
        <v/>
      </c>
      <c r="AK29" s="188" t="str">
        <f t="shared" si="1"/>
        <v/>
      </c>
    </row>
    <row r="30" spans="2:53" ht="19.7" customHeight="1" thickBot="1" x14ac:dyDescent="0.3">
      <c r="B30" s="685"/>
      <c r="C30" s="686"/>
      <c r="D30" s="732"/>
      <c r="E30" s="733"/>
      <c r="F30" s="734"/>
      <c r="G30" s="735"/>
      <c r="H30" s="153"/>
      <c r="I30" s="154"/>
      <c r="J30" s="155"/>
      <c r="K30" s="156"/>
      <c r="L30" s="36"/>
      <c r="M30" s="152"/>
      <c r="N30" s="35"/>
      <c r="O30" s="682" t="s">
        <v>85</v>
      </c>
      <c r="P30" s="682"/>
      <c r="Q30" s="683"/>
      <c r="R30" s="683"/>
      <c r="S30" s="683"/>
      <c r="T30" s="683"/>
      <c r="U30" s="36"/>
      <c r="V30" s="36"/>
      <c r="W30" s="36"/>
      <c r="X30" s="36"/>
      <c r="Y30" s="36"/>
      <c r="Z30" s="36"/>
      <c r="AA30" s="684"/>
      <c r="AB30" s="685"/>
      <c r="AC30" s="366" t="s">
        <v>391</v>
      </c>
      <c r="AD30" s="373"/>
      <c r="AE30" s="497" t="str">
        <f t="shared" si="2"/>
        <v/>
      </c>
      <c r="AF30" s="498"/>
      <c r="AG30" s="498"/>
      <c r="AH30" s="252" t="str">
        <f t="shared" si="0"/>
        <v/>
      </c>
      <c r="AI30" s="228" t="str">
        <f>IF(M30&lt;&gt;"", YEARFRAC(M30, 'National Information'!$H$23), "")</f>
        <v/>
      </c>
      <c r="AJ30" s="197" t="str">
        <f>IF(NOT(M30&gt;1),"",IF(NOT(AEC2DATA!T20&lt;=AI30),"O","P"))</f>
        <v/>
      </c>
      <c r="AK30" s="188" t="str">
        <f t="shared" si="1"/>
        <v/>
      </c>
    </row>
    <row r="31" spans="2:53" ht="19.7" customHeight="1" thickBot="1" x14ac:dyDescent="0.3">
      <c r="B31" s="685"/>
      <c r="C31" s="686"/>
      <c r="D31" s="732"/>
      <c r="E31" s="733"/>
      <c r="F31" s="734"/>
      <c r="G31" s="735"/>
      <c r="H31" s="153"/>
      <c r="I31" s="154"/>
      <c r="J31" s="155"/>
      <c r="K31" s="157"/>
      <c r="L31" s="158"/>
      <c r="M31" s="152"/>
      <c r="N31" s="35"/>
      <c r="O31" s="682" t="s">
        <v>85</v>
      </c>
      <c r="P31" s="682"/>
      <c r="Q31" s="683"/>
      <c r="R31" s="683"/>
      <c r="S31" s="683"/>
      <c r="T31" s="683"/>
      <c r="U31" s="36"/>
      <c r="V31" s="36"/>
      <c r="W31" s="36"/>
      <c r="X31" s="36"/>
      <c r="Y31" s="36"/>
      <c r="Z31" s="36"/>
      <c r="AA31" s="684"/>
      <c r="AB31" s="685"/>
      <c r="AC31" s="366" t="s">
        <v>447</v>
      </c>
      <c r="AD31" s="373"/>
      <c r="AE31" s="497" t="str">
        <f t="shared" si="2"/>
        <v/>
      </c>
      <c r="AF31" s="498"/>
      <c r="AG31" s="498"/>
      <c r="AH31" s="252" t="str">
        <f t="shared" si="0"/>
        <v/>
      </c>
      <c r="AI31" s="228" t="str">
        <f>IF(M31&lt;&gt;"", YEARFRAC(M31, 'National Information'!$H$23), "")</f>
        <v/>
      </c>
      <c r="AJ31" s="197" t="str">
        <f>IF(NOT(M31&gt;1),"",IF(NOT(AEC2DATA!T21&lt;=AI31),"O","P"))</f>
        <v/>
      </c>
      <c r="AK31" s="188" t="str">
        <f t="shared" si="1"/>
        <v/>
      </c>
    </row>
    <row r="32" spans="2:53" ht="19.7" customHeight="1" thickBot="1" x14ac:dyDescent="0.3">
      <c r="B32" s="685"/>
      <c r="C32" s="686"/>
      <c r="D32" s="732"/>
      <c r="E32" s="733"/>
      <c r="F32" s="734"/>
      <c r="G32" s="735"/>
      <c r="H32" s="153"/>
      <c r="I32" s="154"/>
      <c r="J32" s="155"/>
      <c r="K32" s="157"/>
      <c r="L32" s="158"/>
      <c r="M32" s="152"/>
      <c r="N32" s="35"/>
      <c r="O32" s="682" t="s">
        <v>85</v>
      </c>
      <c r="P32" s="682"/>
      <c r="Q32" s="683"/>
      <c r="R32" s="683"/>
      <c r="S32" s="683"/>
      <c r="T32" s="683"/>
      <c r="U32" s="36"/>
      <c r="V32" s="36"/>
      <c r="W32" s="36"/>
      <c r="X32" s="36"/>
      <c r="Y32" s="36"/>
      <c r="Z32" s="36"/>
      <c r="AA32" s="684"/>
      <c r="AB32" s="685"/>
      <c r="AC32" s="366" t="s">
        <v>448</v>
      </c>
      <c r="AD32" s="373"/>
      <c r="AE32" s="497" t="str">
        <f t="shared" si="2"/>
        <v/>
      </c>
      <c r="AF32" s="498"/>
      <c r="AG32" s="498"/>
      <c r="AH32" s="252" t="str">
        <f t="shared" si="0"/>
        <v/>
      </c>
      <c r="AI32" s="228" t="str">
        <f>IF(M32&lt;&gt;"", YEARFRAC(M32, 'National Information'!$H$23), "")</f>
        <v/>
      </c>
      <c r="AJ32" s="197" t="str">
        <f>IF(NOT(M32&gt;1),"",IF(NOT(AEC2DATA!T22&lt;=AI32),"O","P"))</f>
        <v/>
      </c>
      <c r="AK32" s="188" t="str">
        <f t="shared" si="1"/>
        <v/>
      </c>
    </row>
    <row r="33" spans="2:39" ht="19.7" customHeight="1" x14ac:dyDescent="0.25">
      <c r="B33" s="685"/>
      <c r="C33" s="686"/>
      <c r="D33" s="732"/>
      <c r="E33" s="733"/>
      <c r="F33" s="734"/>
      <c r="G33" s="735"/>
      <c r="H33" s="242"/>
      <c r="I33" s="243"/>
      <c r="J33" s="244"/>
      <c r="K33" s="245"/>
      <c r="L33" s="246"/>
      <c r="M33" s="152"/>
      <c r="N33" s="35"/>
      <c r="O33" s="682" t="s">
        <v>85</v>
      </c>
      <c r="P33" s="682"/>
      <c r="Q33" s="683"/>
      <c r="R33" s="683"/>
      <c r="S33" s="683"/>
      <c r="T33" s="683"/>
      <c r="U33" s="36"/>
      <c r="V33" s="36"/>
      <c r="W33" s="36"/>
      <c r="X33" s="36"/>
      <c r="Y33" s="36"/>
      <c r="Z33" s="36"/>
      <c r="AA33" s="684"/>
      <c r="AB33" s="685"/>
      <c r="AC33" s="366" t="s">
        <v>449</v>
      </c>
      <c r="AD33" s="373"/>
      <c r="AE33" s="497" t="str">
        <f t="shared" si="2"/>
        <v/>
      </c>
      <c r="AF33" s="498"/>
      <c r="AG33" s="498"/>
      <c r="AH33" s="252" t="str">
        <f t="shared" si="0"/>
        <v/>
      </c>
      <c r="AI33" s="228" t="str">
        <f>IF(M33&lt;&gt;"", YEARFRAC(M33, 'National Information'!$H$23), "")</f>
        <v/>
      </c>
      <c r="AJ33" s="197" t="str">
        <f>IF(NOT(M33&gt;1),"",IF(NOT(AEC2DATA!T23&lt;=AI33),"O","P"))</f>
        <v/>
      </c>
      <c r="AK33" s="188" t="str">
        <f t="shared" si="1"/>
        <v/>
      </c>
      <c r="AL33" s="219"/>
      <c r="AM33" s="14"/>
    </row>
    <row r="34" spans="2:39" ht="19.7" customHeight="1" x14ac:dyDescent="0.25">
      <c r="B34" s="693" t="s">
        <v>475</v>
      </c>
      <c r="C34" s="693"/>
      <c r="D34" s="694"/>
      <c r="E34" s="694"/>
      <c r="F34" s="694"/>
      <c r="G34" s="694"/>
      <c r="H34" s="693"/>
      <c r="L34" s="695"/>
      <c r="M34" s="695"/>
      <c r="N34" s="695"/>
      <c r="O34" s="695"/>
      <c r="P34" s="695"/>
      <c r="Q34" s="695"/>
      <c r="S34" s="742">
        <v>1</v>
      </c>
      <c r="T34" s="742"/>
      <c r="U34" s="742"/>
      <c r="W34" s="697" t="s">
        <v>89</v>
      </c>
      <c r="X34" s="697"/>
      <c r="AA34" s="696"/>
      <c r="AB34" s="696"/>
      <c r="AC34" s="14" t="s">
        <v>450</v>
      </c>
      <c r="AD34" s="373"/>
      <c r="AE34" s="499"/>
      <c r="AF34" s="500"/>
      <c r="AG34" s="500"/>
      <c r="AL34" s="219"/>
      <c r="AM34" s="14"/>
    </row>
    <row r="35" spans="2:39" ht="11.25" customHeight="1" x14ac:dyDescent="0.25">
      <c r="F35" s="248"/>
      <c r="G35" s="248"/>
      <c r="H35" s="250" t="str">
        <f t="shared" ref="H35:H40" si="3">+H1</f>
        <v xml:space="preserve">   36 Battersea Square</v>
      </c>
      <c r="I35" s="248"/>
      <c r="K35" s="15"/>
      <c r="L35" s="15"/>
      <c r="M35" s="15"/>
      <c r="N35" s="15"/>
      <c r="O35" s="15"/>
      <c r="P35" s="15"/>
      <c r="Q35" s="15"/>
      <c r="R35" s="15"/>
      <c r="S35" s="15"/>
      <c r="T35" s="15"/>
      <c r="U35" s="15"/>
      <c r="V35" s="15"/>
      <c r="W35" s="15"/>
      <c r="X35" s="15"/>
      <c r="Y35" s="15"/>
      <c r="Z35" s="15"/>
      <c r="AA35" s="15"/>
      <c r="AB35" s="15"/>
      <c r="AC35" s="14" t="s">
        <v>451</v>
      </c>
      <c r="AD35" s="16"/>
      <c r="AE35" s="16"/>
      <c r="AF35" s="189"/>
      <c r="AG35" s="189"/>
      <c r="AL35" s="219"/>
      <c r="AM35" s="14"/>
    </row>
    <row r="36" spans="2:39" ht="11.25" customHeight="1" x14ac:dyDescent="0.25">
      <c r="F36" s="248"/>
      <c r="G36" s="248"/>
      <c r="H36" s="248" t="str">
        <f t="shared" si="3"/>
        <v xml:space="preserve">   London</v>
      </c>
      <c r="I36" s="251"/>
      <c r="K36" s="250"/>
      <c r="L36" s="18"/>
      <c r="M36" s="18"/>
      <c r="N36" s="18"/>
      <c r="O36" s="18"/>
      <c r="P36" s="18"/>
      <c r="Q36" s="18"/>
      <c r="R36" s="18"/>
      <c r="S36" s="18"/>
      <c r="T36" s="18"/>
      <c r="U36" s="18"/>
      <c r="V36" s="707" t="s">
        <v>57</v>
      </c>
      <c r="W36" s="707"/>
      <c r="X36" s="707"/>
      <c r="Y36" s="707"/>
      <c r="Z36" s="707"/>
      <c r="AA36" s="707"/>
      <c r="AB36" s="707"/>
      <c r="AC36" s="14" t="s">
        <v>452</v>
      </c>
      <c r="AD36" s="183"/>
      <c r="AE36" s="18"/>
      <c r="AF36" s="190"/>
      <c r="AG36" s="190"/>
      <c r="AL36" s="219"/>
      <c r="AM36" s="14"/>
    </row>
    <row r="37" spans="2:39" ht="11.25" customHeight="1" x14ac:dyDescent="0.25">
      <c r="F37" s="248"/>
      <c r="G37" s="248"/>
      <c r="H37" s="248" t="str">
        <f t="shared" si="3"/>
        <v xml:space="preserve">   SW11 3RA</v>
      </c>
      <c r="I37" s="251"/>
      <c r="K37" s="44"/>
      <c r="L37" s="20"/>
      <c r="M37" s="20"/>
      <c r="N37" s="20"/>
      <c r="O37" s="20"/>
      <c r="P37" s="20"/>
      <c r="Q37" s="20"/>
      <c r="R37" s="20"/>
      <c r="S37" s="20"/>
      <c r="T37" s="20"/>
      <c r="U37" s="20"/>
      <c r="V37" s="708" t="s">
        <v>59</v>
      </c>
      <c r="W37" s="708"/>
      <c r="X37" s="708"/>
      <c r="Y37" s="708"/>
      <c r="Z37" s="708"/>
      <c r="AA37" s="708"/>
      <c r="AB37" s="19" t="s">
        <v>60</v>
      </c>
      <c r="AC37" s="14" t="s">
        <v>453</v>
      </c>
      <c r="AD37" s="184"/>
      <c r="AE37" s="20"/>
      <c r="AF37" s="191"/>
      <c r="AG37" s="191"/>
      <c r="AL37" s="219"/>
      <c r="AM37" s="14"/>
    </row>
    <row r="38" spans="2:39" ht="11.25" customHeight="1" x14ac:dyDescent="0.25">
      <c r="F38" s="248"/>
      <c r="G38" s="251"/>
      <c r="H38" s="249" t="str">
        <f t="shared" si="3"/>
        <v xml:space="preserve">   T: +020 7326 8001</v>
      </c>
      <c r="I38" s="251"/>
      <c r="K38" s="44"/>
      <c r="L38" s="20"/>
      <c r="M38" s="20"/>
      <c r="N38" s="20"/>
      <c r="O38" s="20"/>
      <c r="P38" s="20"/>
      <c r="Q38" s="20"/>
      <c r="R38" s="20"/>
      <c r="S38" s="20"/>
      <c r="T38" s="20"/>
      <c r="U38" s="20"/>
      <c r="V38" s="708" t="s">
        <v>62</v>
      </c>
      <c r="W38" s="708"/>
      <c r="X38" s="708"/>
      <c r="Y38" s="708"/>
      <c r="Z38" s="708"/>
      <c r="AA38" s="708"/>
      <c r="AB38" s="19" t="s">
        <v>63</v>
      </c>
      <c r="AC38" s="14" t="s">
        <v>454</v>
      </c>
      <c r="AD38" s="184"/>
      <c r="AE38" s="20"/>
      <c r="AF38" s="191"/>
      <c r="AG38" s="191"/>
      <c r="AL38" s="219"/>
      <c r="AM38" s="14"/>
    </row>
    <row r="39" spans="2:39" ht="11.25" customHeight="1" x14ac:dyDescent="0.25">
      <c r="F39" s="248"/>
      <c r="G39" s="251"/>
      <c r="H39" s="249" t="str">
        <f t="shared" si="3"/>
        <v xml:space="preserve">   F: +020 7924 2312</v>
      </c>
      <c r="I39" s="251"/>
      <c r="K39" s="44"/>
      <c r="L39" s="20"/>
      <c r="M39" s="20"/>
      <c r="N39" s="20"/>
      <c r="O39" s="20"/>
      <c r="P39" s="20"/>
      <c r="Q39" s="20"/>
      <c r="R39" s="20"/>
      <c r="S39" s="20"/>
      <c r="T39" s="20"/>
      <c r="U39" s="20"/>
      <c r="V39" s="708" t="s">
        <v>64</v>
      </c>
      <c r="W39" s="708"/>
      <c r="X39" s="708"/>
      <c r="Y39" s="708"/>
      <c r="Z39" s="708"/>
      <c r="AA39" s="708"/>
      <c r="AB39" s="19" t="s">
        <v>65</v>
      </c>
      <c r="AC39" s="14" t="s">
        <v>455</v>
      </c>
      <c r="AD39" s="184"/>
      <c r="AE39" s="20"/>
      <c r="AF39" s="191"/>
      <c r="AG39" s="191"/>
      <c r="AL39" s="219"/>
      <c r="AM39" s="14"/>
    </row>
    <row r="40" spans="2:39" ht="11.25" customHeight="1" x14ac:dyDescent="0.25">
      <c r="F40" s="248"/>
      <c r="G40" s="251"/>
      <c r="H40" s="249" t="str">
        <f t="shared" si="3"/>
        <v xml:space="preserve">   E: exams@rad.org.uk</v>
      </c>
      <c r="I40" s="251"/>
      <c r="K40" s="44"/>
      <c r="L40" s="20"/>
      <c r="M40" s="20"/>
      <c r="N40" s="20"/>
      <c r="O40" s="20"/>
      <c r="P40" s="20"/>
      <c r="Q40" s="20"/>
      <c r="R40" s="20"/>
      <c r="S40" s="20"/>
      <c r="T40" s="20"/>
      <c r="U40" s="20"/>
      <c r="V40" s="708" t="s">
        <v>66</v>
      </c>
      <c r="W40" s="708"/>
      <c r="X40" s="708"/>
      <c r="Y40" s="708"/>
      <c r="Z40" s="708"/>
      <c r="AA40" s="708"/>
      <c r="AB40" s="19" t="s">
        <v>67</v>
      </c>
      <c r="AC40" s="184"/>
      <c r="AD40" s="184"/>
      <c r="AE40" s="20"/>
      <c r="AF40" s="191"/>
      <c r="AG40" s="191"/>
      <c r="AL40" s="219"/>
      <c r="AM40" s="14"/>
    </row>
    <row r="41" spans="2:39" ht="11.25" customHeight="1" x14ac:dyDescent="0.25">
      <c r="B41" s="249" t="s">
        <v>71</v>
      </c>
      <c r="K41" s="44"/>
      <c r="L41" s="20"/>
      <c r="M41" s="20"/>
      <c r="N41" s="20"/>
      <c r="O41" s="20"/>
      <c r="P41" s="20"/>
      <c r="Q41" s="45"/>
      <c r="R41" s="45"/>
      <c r="S41" s="45"/>
      <c r="T41" s="20"/>
      <c r="U41" s="20"/>
      <c r="V41" s="708" t="s">
        <v>69</v>
      </c>
      <c r="W41" s="708"/>
      <c r="X41" s="708"/>
      <c r="Y41" s="708"/>
      <c r="Z41" s="708"/>
      <c r="AA41" s="708"/>
      <c r="AB41" s="19" t="s">
        <v>70</v>
      </c>
      <c r="AC41" s="184"/>
      <c r="AD41" s="184"/>
      <c r="AE41" s="20"/>
      <c r="AF41" s="191"/>
      <c r="AG41" s="191"/>
      <c r="AL41" s="219"/>
      <c r="AM41" s="14"/>
    </row>
    <row r="42" spans="2:39" ht="4.5" customHeight="1" x14ac:dyDescent="0.25">
      <c r="L42" s="21"/>
      <c r="M42" s="21"/>
      <c r="N42" s="21"/>
      <c r="O42" s="21"/>
      <c r="P42" s="21"/>
      <c r="Q42" s="21"/>
      <c r="R42" s="21"/>
      <c r="S42" s="21"/>
      <c r="T42" s="21"/>
      <c r="U42" s="21"/>
      <c r="V42" s="46"/>
      <c r="W42" s="46"/>
      <c r="X42" s="46"/>
      <c r="Y42" s="46"/>
      <c r="Z42" s="46"/>
      <c r="AA42" s="46"/>
      <c r="AB42" s="46"/>
      <c r="AC42" s="185"/>
      <c r="AD42" s="185"/>
      <c r="AE42" s="21"/>
      <c r="AF42" s="193"/>
      <c r="AG42" s="193"/>
      <c r="AL42" s="219"/>
      <c r="AM42" s="14"/>
    </row>
    <row r="43" spans="2:39" ht="19.5" customHeight="1" x14ac:dyDescent="0.25">
      <c r="B43" s="713" t="s">
        <v>72</v>
      </c>
      <c r="C43" s="713"/>
      <c r="D43" s="713"/>
      <c r="E43" s="713"/>
      <c r="F43" s="713"/>
      <c r="G43" s="713"/>
      <c r="H43" s="713"/>
      <c r="I43" s="23" t="str">
        <f>+'3 - FORM AEC1 (2016)'!$G$19</f>
        <v/>
      </c>
      <c r="J43" s="714" t="str">
        <f>'3 - FORM AEC1 (2016)'!$H$18</f>
        <v/>
      </c>
      <c r="K43" s="714"/>
      <c r="L43" s="24"/>
      <c r="M43" s="25"/>
      <c r="N43" s="715" t="s">
        <v>73</v>
      </c>
      <c r="O43" s="715"/>
      <c r="P43" s="715"/>
      <c r="Q43" s="715"/>
      <c r="R43" s="715"/>
      <c r="S43" s="743"/>
      <c r="T43" s="716"/>
      <c r="U43" s="716"/>
      <c r="V43" s="716"/>
      <c r="W43" s="716"/>
      <c r="X43" s="716"/>
      <c r="Y43" s="716"/>
      <c r="Z43" s="716"/>
      <c r="AA43" s="716"/>
      <c r="AB43" s="716"/>
      <c r="AC43" s="373"/>
      <c r="AD43" s="373"/>
      <c r="AE43" s="501"/>
      <c r="AF43" s="502"/>
      <c r="AG43" s="502"/>
      <c r="AH43" s="187"/>
      <c r="AI43" s="230"/>
      <c r="AJ43" s="187"/>
      <c r="AL43" s="219"/>
      <c r="AM43" s="14"/>
    </row>
    <row r="44" spans="2:39" ht="11.25" customHeight="1" thickBot="1" x14ac:dyDescent="0.3">
      <c r="I44" s="27"/>
      <c r="J44" s="28"/>
      <c r="K44" s="27"/>
      <c r="L44" s="29"/>
      <c r="S44" s="30"/>
      <c r="T44" s="30"/>
      <c r="U44" s="26"/>
      <c r="V44" s="26"/>
      <c r="W44" s="26"/>
      <c r="X44" s="26"/>
      <c r="Y44" s="26"/>
      <c r="Z44" s="26"/>
      <c r="AA44" s="26"/>
      <c r="AB44" s="26"/>
      <c r="AC44" s="31"/>
      <c r="AD44" s="31"/>
      <c r="AE44" s="31"/>
      <c r="AF44" s="194"/>
      <c r="AG44" s="194"/>
      <c r="AH44" s="187"/>
      <c r="AI44" s="230"/>
      <c r="AJ44" s="187"/>
      <c r="AL44" s="219"/>
      <c r="AM44" s="14"/>
    </row>
    <row r="45" spans="2:39" ht="15.75" customHeight="1" thickBot="1" x14ac:dyDescent="0.3">
      <c r="B45" s="723" t="s">
        <v>74</v>
      </c>
      <c r="C45" s="723"/>
      <c r="D45" s="725" t="s">
        <v>75</v>
      </c>
      <c r="E45" s="725"/>
      <c r="F45" s="725" t="s">
        <v>76</v>
      </c>
      <c r="G45" s="725"/>
      <c r="H45" s="725" t="s">
        <v>77</v>
      </c>
      <c r="I45" s="717" t="s">
        <v>78</v>
      </c>
      <c r="J45" s="704" t="s">
        <v>39</v>
      </c>
      <c r="K45" s="704" t="s">
        <v>40</v>
      </c>
      <c r="L45" s="32"/>
      <c r="M45" s="717" t="s">
        <v>79</v>
      </c>
      <c r="N45" s="719" t="s">
        <v>415</v>
      </c>
      <c r="O45" s="721" t="s">
        <v>81</v>
      </c>
      <c r="P45" s="721"/>
      <c r="Q45" s="727" t="s">
        <v>82</v>
      </c>
      <c r="R45" s="727"/>
      <c r="S45" s="729" t="s">
        <v>83</v>
      </c>
      <c r="T45" s="729"/>
      <c r="U45" s="704" t="s">
        <v>84</v>
      </c>
      <c r="V45" s="704"/>
      <c r="W45" s="704"/>
      <c r="X45" s="704"/>
      <c r="Y45" s="704"/>
      <c r="Z45" s="704"/>
      <c r="AA45" s="709" t="s">
        <v>407</v>
      </c>
      <c r="AB45" s="710"/>
      <c r="AC45" s="163"/>
      <c r="AD45" s="496"/>
      <c r="AE45" s="33"/>
      <c r="AF45" s="195"/>
      <c r="AG45" s="195"/>
      <c r="AH45" s="202" t="s">
        <v>417</v>
      </c>
      <c r="AI45" s="231"/>
      <c r="AJ45" s="199"/>
      <c r="AK45" s="687" t="s">
        <v>416</v>
      </c>
      <c r="AL45" s="219"/>
      <c r="AM45" s="14"/>
    </row>
    <row r="46" spans="2:39" ht="31.5" customHeight="1" thickBot="1" x14ac:dyDescent="0.3">
      <c r="B46" s="724"/>
      <c r="C46" s="724"/>
      <c r="D46" s="726"/>
      <c r="E46" s="726"/>
      <c r="F46" s="726"/>
      <c r="G46" s="726"/>
      <c r="H46" s="726"/>
      <c r="I46" s="718"/>
      <c r="J46" s="705"/>
      <c r="K46" s="705"/>
      <c r="L46" s="240"/>
      <c r="M46" s="718"/>
      <c r="N46" s="720"/>
      <c r="O46" s="722"/>
      <c r="P46" s="722"/>
      <c r="Q46" s="728"/>
      <c r="R46" s="728"/>
      <c r="S46" s="730"/>
      <c r="T46" s="730"/>
      <c r="U46" s="363">
        <v>1</v>
      </c>
      <c r="V46" s="363">
        <v>2</v>
      </c>
      <c r="W46" s="363">
        <v>3</v>
      </c>
      <c r="X46" s="363">
        <v>4</v>
      </c>
      <c r="Y46" s="363">
        <v>5</v>
      </c>
      <c r="Z46" s="363"/>
      <c r="AA46" s="711"/>
      <c r="AB46" s="712"/>
      <c r="AC46" s="163"/>
      <c r="AD46" s="496"/>
      <c r="AE46" s="33"/>
      <c r="AF46" s="195"/>
      <c r="AG46" s="195"/>
      <c r="AH46" s="200" t="s">
        <v>412</v>
      </c>
      <c r="AI46" s="232" t="s">
        <v>80</v>
      </c>
      <c r="AJ46" s="201" t="s">
        <v>413</v>
      </c>
      <c r="AK46" s="688"/>
      <c r="AL46" s="219"/>
      <c r="AM46" s="14"/>
    </row>
    <row r="47" spans="2:39" ht="19.7" customHeight="1" thickBot="1" x14ac:dyDescent="0.3">
      <c r="B47" s="698"/>
      <c r="C47" s="699"/>
      <c r="D47" s="732"/>
      <c r="E47" s="733"/>
      <c r="F47" s="734"/>
      <c r="G47" s="735"/>
      <c r="H47" s="234"/>
      <c r="I47" s="235"/>
      <c r="J47" s="340"/>
      <c r="K47" s="337"/>
      <c r="L47" s="151"/>
      <c r="M47" s="152"/>
      <c r="N47" s="35"/>
      <c r="O47" s="682" t="s">
        <v>85</v>
      </c>
      <c r="P47" s="682"/>
      <c r="Q47" s="741"/>
      <c r="R47" s="741"/>
      <c r="S47" s="741"/>
      <c r="T47" s="741"/>
      <c r="U47" s="37"/>
      <c r="V47" s="37"/>
      <c r="W47" s="37"/>
      <c r="X47" s="37"/>
      <c r="Y47" s="37"/>
      <c r="Z47" s="37"/>
      <c r="AA47" s="706"/>
      <c r="AB47" s="698"/>
      <c r="AC47" s="373"/>
      <c r="AD47" s="373"/>
      <c r="AE47" s="497" t="str">
        <f>IF(OR(ISTEXT(J47)),1,"")</f>
        <v/>
      </c>
      <c r="AF47" s="503"/>
      <c r="AG47" s="503"/>
      <c r="AH47" s="252" t="str">
        <f t="shared" ref="AH47:AH67" si="4">IF(NOT(AE47=1),"",IF(OR(COUNTBLANK(I47:I47)=1), "O", "P"))</f>
        <v/>
      </c>
      <c r="AI47" s="228" t="str">
        <f>IF(M47&lt;&gt;"", YEARFRAC(M47, 'National Information'!$H$23), "")</f>
        <v/>
      </c>
      <c r="AJ47" s="197" t="str">
        <f>IF(NOT(M47&gt;1),"",IF(NOT(AEC2DATA!T24&lt;=AI47),"O","P"))</f>
        <v/>
      </c>
      <c r="AK47" s="188" t="str">
        <f t="shared" ref="AK47:AK67" si="5">IF((J47&lt;1),"",IF(OR(COUNTBLANK(D47:D47),(F47:F47)=""),"O","P"))</f>
        <v/>
      </c>
      <c r="AL47" s="219"/>
      <c r="AM47" s="14"/>
    </row>
    <row r="48" spans="2:39" ht="19.7" customHeight="1" thickBot="1" x14ac:dyDescent="0.3">
      <c r="B48" s="685"/>
      <c r="C48" s="686"/>
      <c r="D48" s="732"/>
      <c r="E48" s="733"/>
      <c r="F48" s="734"/>
      <c r="G48" s="735"/>
      <c r="H48" s="222"/>
      <c r="I48" s="223"/>
      <c r="J48" s="340"/>
      <c r="K48" s="338"/>
      <c r="L48" s="226"/>
      <c r="M48" s="152"/>
      <c r="N48" s="35"/>
      <c r="O48" s="682" t="s">
        <v>85</v>
      </c>
      <c r="P48" s="682"/>
      <c r="Q48" s="740"/>
      <c r="R48" s="740"/>
      <c r="S48" s="740"/>
      <c r="T48" s="740"/>
      <c r="U48" s="36"/>
      <c r="V48" s="36"/>
      <c r="W48" s="36"/>
      <c r="X48" s="36"/>
      <c r="Y48" s="36"/>
      <c r="Z48" s="36"/>
      <c r="AA48" s="684"/>
      <c r="AB48" s="685"/>
      <c r="AC48" s="373"/>
      <c r="AD48" s="373"/>
      <c r="AE48" s="497" t="str">
        <f t="shared" ref="AE48:AE67" si="6">IF(OR(ISTEXT(J48)),1,"")</f>
        <v/>
      </c>
      <c r="AF48" s="503"/>
      <c r="AG48" s="503"/>
      <c r="AH48" s="252" t="str">
        <f t="shared" si="4"/>
        <v/>
      </c>
      <c r="AI48" s="228" t="str">
        <f>IF(M48&lt;&gt;"", YEARFRAC(M48, 'National Information'!$H$23), "")</f>
        <v/>
      </c>
      <c r="AJ48" s="197" t="str">
        <f>IF(NOT(M48&gt;1),"",IF(NOT(AEC2DATA!T25&lt;=AI48),"O","P"))</f>
        <v/>
      </c>
      <c r="AK48" s="188" t="str">
        <f t="shared" si="5"/>
        <v/>
      </c>
      <c r="AL48" s="219"/>
      <c r="AM48" s="14"/>
    </row>
    <row r="49" spans="2:39" ht="19.7" customHeight="1" thickBot="1" x14ac:dyDescent="0.3">
      <c r="B49" s="685"/>
      <c r="C49" s="686"/>
      <c r="D49" s="732"/>
      <c r="E49" s="733"/>
      <c r="F49" s="734"/>
      <c r="G49" s="735"/>
      <c r="H49" s="222"/>
      <c r="I49" s="223"/>
      <c r="J49" s="340"/>
      <c r="K49" s="338"/>
      <c r="L49" s="226"/>
      <c r="M49" s="152"/>
      <c r="N49" s="35"/>
      <c r="O49" s="682" t="s">
        <v>85</v>
      </c>
      <c r="P49" s="682"/>
      <c r="Q49" s="740"/>
      <c r="R49" s="740"/>
      <c r="S49" s="740"/>
      <c r="T49" s="740"/>
      <c r="U49" s="36"/>
      <c r="V49" s="36"/>
      <c r="W49" s="36"/>
      <c r="X49" s="36"/>
      <c r="Y49" s="36"/>
      <c r="Z49" s="36"/>
      <c r="AA49" s="684"/>
      <c r="AB49" s="685"/>
      <c r="AC49" s="373"/>
      <c r="AD49" s="373"/>
      <c r="AE49" s="497" t="str">
        <f t="shared" si="6"/>
        <v/>
      </c>
      <c r="AF49" s="503"/>
      <c r="AG49" s="503"/>
      <c r="AH49" s="252" t="str">
        <f t="shared" si="4"/>
        <v/>
      </c>
      <c r="AI49" s="228" t="str">
        <f>IF(M49&lt;&gt;"", YEARFRAC(M49, 'National Information'!$H$23), "")</f>
        <v/>
      </c>
      <c r="AJ49" s="197" t="str">
        <f>IF(NOT(M49&gt;1),"",IF(NOT(AEC2DATA!T26&lt;=AI49),"O","P"))</f>
        <v/>
      </c>
      <c r="AK49" s="188" t="str">
        <f t="shared" si="5"/>
        <v/>
      </c>
      <c r="AL49" s="219"/>
      <c r="AM49" s="14"/>
    </row>
    <row r="50" spans="2:39" ht="19.7" customHeight="1" thickBot="1" x14ac:dyDescent="0.3">
      <c r="B50" s="685"/>
      <c r="C50" s="686"/>
      <c r="D50" s="732"/>
      <c r="E50" s="733"/>
      <c r="F50" s="734"/>
      <c r="G50" s="735"/>
      <c r="H50" s="222"/>
      <c r="I50" s="223"/>
      <c r="J50" s="340"/>
      <c r="K50" s="338"/>
      <c r="L50" s="226"/>
      <c r="M50" s="152"/>
      <c r="N50" s="35"/>
      <c r="O50" s="682" t="s">
        <v>85</v>
      </c>
      <c r="P50" s="682"/>
      <c r="Q50" s="740"/>
      <c r="R50" s="740"/>
      <c r="S50" s="740"/>
      <c r="T50" s="740"/>
      <c r="U50" s="36"/>
      <c r="V50" s="36"/>
      <c r="W50" s="36"/>
      <c r="X50" s="36"/>
      <c r="Y50" s="36"/>
      <c r="Z50" s="36"/>
      <c r="AA50" s="684"/>
      <c r="AB50" s="685"/>
      <c r="AC50" s="373"/>
      <c r="AD50" s="373"/>
      <c r="AE50" s="497" t="str">
        <f t="shared" si="6"/>
        <v/>
      </c>
      <c r="AF50" s="503"/>
      <c r="AG50" s="503"/>
      <c r="AH50" s="252" t="str">
        <f t="shared" si="4"/>
        <v/>
      </c>
      <c r="AI50" s="228" t="str">
        <f>IF(M50&lt;&gt;"", YEARFRAC(M50, 'National Information'!$H$23), "")</f>
        <v/>
      </c>
      <c r="AJ50" s="197" t="str">
        <f>IF(NOT(M50&gt;1),"",IF(NOT(AEC2DATA!T27&lt;=AI50),"O","P"))</f>
        <v/>
      </c>
      <c r="AK50" s="188" t="str">
        <f t="shared" si="5"/>
        <v/>
      </c>
      <c r="AL50" s="219"/>
      <c r="AM50" s="14"/>
    </row>
    <row r="51" spans="2:39" ht="19.7" customHeight="1" thickBot="1" x14ac:dyDescent="0.3">
      <c r="B51" s="685"/>
      <c r="C51" s="686"/>
      <c r="D51" s="732"/>
      <c r="E51" s="733"/>
      <c r="F51" s="734"/>
      <c r="G51" s="735"/>
      <c r="H51" s="222"/>
      <c r="I51" s="223"/>
      <c r="J51" s="340"/>
      <c r="K51" s="338"/>
      <c r="L51" s="226"/>
      <c r="M51" s="152"/>
      <c r="N51" s="35"/>
      <c r="O51" s="682" t="s">
        <v>85</v>
      </c>
      <c r="P51" s="682"/>
      <c r="Q51" s="740"/>
      <c r="R51" s="740"/>
      <c r="S51" s="740"/>
      <c r="T51" s="740"/>
      <c r="U51" s="36"/>
      <c r="V51" s="36"/>
      <c r="W51" s="36"/>
      <c r="X51" s="36"/>
      <c r="Y51" s="36"/>
      <c r="Z51" s="36"/>
      <c r="AA51" s="684"/>
      <c r="AB51" s="685"/>
      <c r="AC51" s="373"/>
      <c r="AD51" s="373"/>
      <c r="AE51" s="497" t="str">
        <f t="shared" si="6"/>
        <v/>
      </c>
      <c r="AF51" s="503"/>
      <c r="AG51" s="503"/>
      <c r="AH51" s="252" t="str">
        <f t="shared" si="4"/>
        <v/>
      </c>
      <c r="AI51" s="228" t="str">
        <f>IF(M51&lt;&gt;"", YEARFRAC(M51, 'National Information'!$H$23), "")</f>
        <v/>
      </c>
      <c r="AJ51" s="197" t="str">
        <f>IF(NOT(M51&gt;1),"",IF(NOT(AEC2DATA!T28&lt;=AI51),"O","P"))</f>
        <v/>
      </c>
      <c r="AK51" s="188" t="str">
        <f t="shared" si="5"/>
        <v/>
      </c>
      <c r="AL51" s="219"/>
      <c r="AM51" s="14"/>
    </row>
    <row r="52" spans="2:39" ht="19.7" customHeight="1" thickBot="1" x14ac:dyDescent="0.3">
      <c r="B52" s="685"/>
      <c r="C52" s="686"/>
      <c r="D52" s="732"/>
      <c r="E52" s="733"/>
      <c r="F52" s="734"/>
      <c r="G52" s="735"/>
      <c r="H52" s="222"/>
      <c r="I52" s="223"/>
      <c r="J52" s="340"/>
      <c r="K52" s="338"/>
      <c r="L52" s="226"/>
      <c r="M52" s="152"/>
      <c r="N52" s="35"/>
      <c r="O52" s="682" t="s">
        <v>85</v>
      </c>
      <c r="P52" s="682"/>
      <c r="Q52" s="740"/>
      <c r="R52" s="740"/>
      <c r="S52" s="740"/>
      <c r="T52" s="740"/>
      <c r="U52" s="36"/>
      <c r="V52" s="36"/>
      <c r="W52" s="36"/>
      <c r="X52" s="36"/>
      <c r="Y52" s="36"/>
      <c r="Z52" s="36"/>
      <c r="AA52" s="684"/>
      <c r="AB52" s="685"/>
      <c r="AC52" s="373"/>
      <c r="AD52" s="373"/>
      <c r="AE52" s="497" t="str">
        <f t="shared" si="6"/>
        <v/>
      </c>
      <c r="AF52" s="503"/>
      <c r="AG52" s="503"/>
      <c r="AH52" s="252" t="str">
        <f t="shared" si="4"/>
        <v/>
      </c>
      <c r="AI52" s="228" t="str">
        <f>IF(M52&lt;&gt;"", YEARFRAC(M52, 'National Information'!$H$23), "")</f>
        <v/>
      </c>
      <c r="AJ52" s="197" t="str">
        <f>IF(NOT(M52&gt;1),"",IF(NOT(AEC2DATA!T29&lt;=AI52),"O","P"))</f>
        <v/>
      </c>
      <c r="AK52" s="188" t="str">
        <f t="shared" si="5"/>
        <v/>
      </c>
      <c r="AL52" s="219"/>
      <c r="AM52" s="14"/>
    </row>
    <row r="53" spans="2:39" ht="19.7" customHeight="1" thickBot="1" x14ac:dyDescent="0.3">
      <c r="B53" s="685"/>
      <c r="C53" s="686"/>
      <c r="D53" s="732"/>
      <c r="E53" s="733"/>
      <c r="F53" s="734"/>
      <c r="G53" s="735"/>
      <c r="H53" s="222"/>
      <c r="I53" s="223"/>
      <c r="J53" s="340"/>
      <c r="K53" s="338"/>
      <c r="L53" s="226"/>
      <c r="M53" s="152"/>
      <c r="N53" s="35"/>
      <c r="O53" s="682" t="s">
        <v>85</v>
      </c>
      <c r="P53" s="682"/>
      <c r="Q53" s="740"/>
      <c r="R53" s="740"/>
      <c r="S53" s="740"/>
      <c r="T53" s="740"/>
      <c r="U53" s="36"/>
      <c r="V53" s="36"/>
      <c r="W53" s="36"/>
      <c r="X53" s="36"/>
      <c r="Y53" s="36"/>
      <c r="Z53" s="36"/>
      <c r="AA53" s="684"/>
      <c r="AB53" s="685"/>
      <c r="AC53" s="373"/>
      <c r="AD53" s="373"/>
      <c r="AE53" s="497" t="str">
        <f t="shared" si="6"/>
        <v/>
      </c>
      <c r="AF53" s="503"/>
      <c r="AG53" s="503"/>
      <c r="AH53" s="252" t="str">
        <f t="shared" si="4"/>
        <v/>
      </c>
      <c r="AI53" s="228" t="str">
        <f>IF(M53&lt;&gt;"", YEARFRAC(M53, 'National Information'!$H$23), "")</f>
        <v/>
      </c>
      <c r="AJ53" s="197" t="str">
        <f>IF(NOT(M53&gt;1),"",IF(NOT(AEC2DATA!T30&lt;AI53),"O","P"))</f>
        <v/>
      </c>
      <c r="AK53" s="188" t="str">
        <f t="shared" si="5"/>
        <v/>
      </c>
      <c r="AL53" s="219"/>
      <c r="AM53" s="14"/>
    </row>
    <row r="54" spans="2:39" ht="19.7" customHeight="1" thickBot="1" x14ac:dyDescent="0.3">
      <c r="B54" s="685"/>
      <c r="C54" s="686"/>
      <c r="D54" s="732"/>
      <c r="E54" s="733"/>
      <c r="F54" s="734"/>
      <c r="G54" s="735"/>
      <c r="H54" s="222"/>
      <c r="I54" s="223"/>
      <c r="J54" s="340"/>
      <c r="K54" s="338"/>
      <c r="L54" s="226"/>
      <c r="M54" s="152"/>
      <c r="N54" s="35"/>
      <c r="O54" s="682" t="s">
        <v>85</v>
      </c>
      <c r="P54" s="682"/>
      <c r="Q54" s="740"/>
      <c r="R54" s="740"/>
      <c r="S54" s="740"/>
      <c r="T54" s="740"/>
      <c r="U54" s="36"/>
      <c r="V54" s="36"/>
      <c r="W54" s="36"/>
      <c r="X54" s="36"/>
      <c r="Y54" s="36"/>
      <c r="Z54" s="36"/>
      <c r="AA54" s="684"/>
      <c r="AB54" s="685"/>
      <c r="AC54" s="373"/>
      <c r="AD54" s="373"/>
      <c r="AE54" s="497" t="str">
        <f t="shared" si="6"/>
        <v/>
      </c>
      <c r="AF54" s="503"/>
      <c r="AG54" s="503"/>
      <c r="AH54" s="252" t="str">
        <f t="shared" si="4"/>
        <v/>
      </c>
      <c r="AI54" s="228" t="str">
        <f>IF(M54&lt;&gt;"", YEARFRAC(M54, 'National Information'!$H$23), "")</f>
        <v/>
      </c>
      <c r="AJ54" s="197" t="str">
        <f>IF(NOT(M54&gt;1),"",IF(NOT(AEC2DATA!T31&lt;AI54),"O","P"))</f>
        <v/>
      </c>
      <c r="AK54" s="188" t="str">
        <f t="shared" si="5"/>
        <v/>
      </c>
      <c r="AL54" s="219"/>
      <c r="AM54" s="14"/>
    </row>
    <row r="55" spans="2:39" ht="19.7" customHeight="1" thickBot="1" x14ac:dyDescent="0.3">
      <c r="B55" s="685"/>
      <c r="C55" s="686"/>
      <c r="D55" s="732"/>
      <c r="E55" s="733"/>
      <c r="F55" s="734"/>
      <c r="G55" s="735"/>
      <c r="H55" s="222"/>
      <c r="I55" s="223"/>
      <c r="J55" s="339"/>
      <c r="K55" s="225"/>
      <c r="L55" s="226"/>
      <c r="M55" s="152"/>
      <c r="N55" s="35"/>
      <c r="O55" s="682" t="s">
        <v>85</v>
      </c>
      <c r="P55" s="682"/>
      <c r="Q55" s="740"/>
      <c r="R55" s="740"/>
      <c r="S55" s="740"/>
      <c r="T55" s="740"/>
      <c r="U55" s="36"/>
      <c r="V55" s="36"/>
      <c r="W55" s="36"/>
      <c r="X55" s="36"/>
      <c r="Y55" s="36"/>
      <c r="Z55" s="36"/>
      <c r="AA55" s="684"/>
      <c r="AB55" s="685"/>
      <c r="AC55" s="373"/>
      <c r="AD55" s="373"/>
      <c r="AE55" s="497" t="str">
        <f t="shared" si="6"/>
        <v/>
      </c>
      <c r="AF55" s="503"/>
      <c r="AG55" s="503"/>
      <c r="AH55" s="252" t="str">
        <f t="shared" si="4"/>
        <v/>
      </c>
      <c r="AI55" s="228" t="str">
        <f>IF(M55&lt;&gt;"", YEARFRAC(M55, 'National Information'!$H$23), "")</f>
        <v/>
      </c>
      <c r="AJ55" s="197" t="str">
        <f>IF(NOT(M55&gt;1),"",IF(NOT(AEC2DATA!T32&lt;AI55),"O","P"))</f>
        <v/>
      </c>
      <c r="AK55" s="188" t="str">
        <f t="shared" si="5"/>
        <v/>
      </c>
      <c r="AL55" s="219"/>
      <c r="AM55" s="14"/>
    </row>
    <row r="56" spans="2:39" ht="19.7" customHeight="1" thickBot="1" x14ac:dyDescent="0.3">
      <c r="B56" s="685"/>
      <c r="C56" s="686"/>
      <c r="D56" s="732"/>
      <c r="E56" s="733"/>
      <c r="F56" s="734"/>
      <c r="G56" s="735"/>
      <c r="H56" s="222"/>
      <c r="I56" s="223"/>
      <c r="J56" s="224"/>
      <c r="K56" s="225"/>
      <c r="L56" s="226"/>
      <c r="M56" s="152"/>
      <c r="N56" s="35"/>
      <c r="O56" s="682" t="s">
        <v>85</v>
      </c>
      <c r="P56" s="682"/>
      <c r="Q56" s="740"/>
      <c r="R56" s="740"/>
      <c r="S56" s="740"/>
      <c r="T56" s="740"/>
      <c r="U56" s="36"/>
      <c r="V56" s="36"/>
      <c r="W56" s="36"/>
      <c r="X56" s="36"/>
      <c r="Y56" s="36"/>
      <c r="Z56" s="36"/>
      <c r="AA56" s="684"/>
      <c r="AB56" s="685"/>
      <c r="AC56" s="373"/>
      <c r="AD56" s="373"/>
      <c r="AE56" s="497" t="str">
        <f t="shared" si="6"/>
        <v/>
      </c>
      <c r="AF56" s="503"/>
      <c r="AG56" s="503"/>
      <c r="AH56" s="252" t="str">
        <f t="shared" si="4"/>
        <v/>
      </c>
      <c r="AI56" s="228" t="str">
        <f>IF(M56&lt;&gt;"", YEARFRAC(M56, 'National Information'!$H$23), "")</f>
        <v/>
      </c>
      <c r="AJ56" s="197" t="str">
        <f>IF(NOT(M56&gt;1),"",IF(NOT(AEC2DATA!T33&lt;AI56),"O","P"))</f>
        <v/>
      </c>
      <c r="AK56" s="188" t="str">
        <f t="shared" si="5"/>
        <v/>
      </c>
      <c r="AL56" s="219"/>
      <c r="AM56" s="14"/>
    </row>
    <row r="57" spans="2:39" ht="19.7" customHeight="1" thickBot="1" x14ac:dyDescent="0.3">
      <c r="B57" s="685"/>
      <c r="C57" s="686"/>
      <c r="D57" s="732"/>
      <c r="E57" s="733"/>
      <c r="F57" s="734"/>
      <c r="G57" s="735"/>
      <c r="H57" s="222"/>
      <c r="I57" s="223"/>
      <c r="J57" s="224"/>
      <c r="K57" s="225"/>
      <c r="L57" s="226"/>
      <c r="M57" s="152"/>
      <c r="N57" s="35"/>
      <c r="O57" s="682" t="s">
        <v>85</v>
      </c>
      <c r="P57" s="682"/>
      <c r="Q57" s="740"/>
      <c r="R57" s="740"/>
      <c r="S57" s="740"/>
      <c r="T57" s="740"/>
      <c r="U57" s="36"/>
      <c r="V57" s="36"/>
      <c r="W57" s="36"/>
      <c r="X57" s="36"/>
      <c r="Y57" s="36"/>
      <c r="Z57" s="36"/>
      <c r="AA57" s="684"/>
      <c r="AB57" s="685"/>
      <c r="AC57" s="373"/>
      <c r="AD57" s="373"/>
      <c r="AE57" s="497" t="str">
        <f t="shared" si="6"/>
        <v/>
      </c>
      <c r="AF57" s="503"/>
      <c r="AG57" s="503"/>
      <c r="AH57" s="252" t="str">
        <f t="shared" si="4"/>
        <v/>
      </c>
      <c r="AI57" s="228" t="str">
        <f>IF(M57&lt;&gt;"", YEARFRAC(M57, 'National Information'!$H$23), "")</f>
        <v/>
      </c>
      <c r="AJ57" s="197" t="str">
        <f>IF(NOT(M57&gt;1),"",IF(NOT(AEC2DATA!T34&lt;AI57),"O","P"))</f>
        <v/>
      </c>
      <c r="AK57" s="188" t="str">
        <f t="shared" si="5"/>
        <v/>
      </c>
      <c r="AL57" s="219"/>
      <c r="AM57" s="14"/>
    </row>
    <row r="58" spans="2:39" ht="19.7" customHeight="1" thickBot="1" x14ac:dyDescent="0.3">
      <c r="B58" s="685"/>
      <c r="C58" s="686"/>
      <c r="D58" s="732"/>
      <c r="E58" s="733"/>
      <c r="F58" s="734"/>
      <c r="G58" s="735"/>
      <c r="H58" s="222"/>
      <c r="I58" s="223"/>
      <c r="J58" s="224"/>
      <c r="K58" s="225"/>
      <c r="L58" s="226"/>
      <c r="M58" s="152"/>
      <c r="N58" s="35"/>
      <c r="O58" s="682" t="s">
        <v>85</v>
      </c>
      <c r="P58" s="682"/>
      <c r="Q58" s="740"/>
      <c r="R58" s="740"/>
      <c r="S58" s="740"/>
      <c r="T58" s="740"/>
      <c r="U58" s="36"/>
      <c r="V58" s="36"/>
      <c r="W58" s="36"/>
      <c r="X58" s="36"/>
      <c r="Y58" s="36"/>
      <c r="Z58" s="36"/>
      <c r="AA58" s="684"/>
      <c r="AB58" s="685"/>
      <c r="AC58" s="373"/>
      <c r="AD58" s="373"/>
      <c r="AE58" s="497" t="str">
        <f t="shared" si="6"/>
        <v/>
      </c>
      <c r="AF58" s="503"/>
      <c r="AG58" s="503"/>
      <c r="AH58" s="252" t="str">
        <f t="shared" si="4"/>
        <v/>
      </c>
      <c r="AI58" s="228" t="str">
        <f>IF(M58&lt;&gt;"", YEARFRAC(M58, 'National Information'!$H$23), "")</f>
        <v/>
      </c>
      <c r="AJ58" s="197" t="str">
        <f>IF(NOT(M58&gt;1),"",IF(NOT(AEC2DATA!T35&lt;AI58),"O","P"))</f>
        <v/>
      </c>
      <c r="AK58" s="188" t="str">
        <f t="shared" si="5"/>
        <v/>
      </c>
      <c r="AL58" s="219"/>
      <c r="AM58" s="14"/>
    </row>
    <row r="59" spans="2:39" ht="19.7" customHeight="1" thickBot="1" x14ac:dyDescent="0.3">
      <c r="B59" s="685"/>
      <c r="C59" s="686"/>
      <c r="D59" s="732"/>
      <c r="E59" s="733"/>
      <c r="F59" s="734"/>
      <c r="G59" s="735"/>
      <c r="H59" s="222"/>
      <c r="I59" s="223"/>
      <c r="J59" s="224"/>
      <c r="K59" s="225"/>
      <c r="L59" s="226"/>
      <c r="M59" s="152"/>
      <c r="N59" s="35"/>
      <c r="O59" s="682" t="s">
        <v>85</v>
      </c>
      <c r="P59" s="682"/>
      <c r="Q59" s="740"/>
      <c r="R59" s="740"/>
      <c r="S59" s="740"/>
      <c r="T59" s="740"/>
      <c r="U59" s="36"/>
      <c r="V59" s="36"/>
      <c r="W59" s="36"/>
      <c r="X59" s="36"/>
      <c r="Y59" s="36"/>
      <c r="Z59" s="36"/>
      <c r="AA59" s="684"/>
      <c r="AB59" s="685"/>
      <c r="AC59" s="373"/>
      <c r="AD59" s="373"/>
      <c r="AE59" s="497" t="str">
        <f t="shared" si="6"/>
        <v/>
      </c>
      <c r="AF59" s="503"/>
      <c r="AG59" s="503"/>
      <c r="AH59" s="252" t="str">
        <f t="shared" si="4"/>
        <v/>
      </c>
      <c r="AI59" s="228" t="str">
        <f>IF(M59&lt;&gt;"", YEARFRAC(M59, 'National Information'!$H$23), "")</f>
        <v/>
      </c>
      <c r="AJ59" s="197" t="str">
        <f>IF(NOT(M59&gt;1),"",IF(NOT(AEC2DATA!T36&lt;AI59),"O","P"))</f>
        <v/>
      </c>
      <c r="AK59" s="188" t="str">
        <f t="shared" si="5"/>
        <v/>
      </c>
      <c r="AL59" s="219"/>
      <c r="AM59" s="14"/>
    </row>
    <row r="60" spans="2:39" ht="19.7" customHeight="1" thickBot="1" x14ac:dyDescent="0.3">
      <c r="B60" s="685"/>
      <c r="C60" s="686"/>
      <c r="D60" s="732"/>
      <c r="E60" s="733"/>
      <c r="F60" s="734"/>
      <c r="G60" s="735"/>
      <c r="H60" s="222"/>
      <c r="I60" s="223"/>
      <c r="J60" s="224"/>
      <c r="K60" s="225"/>
      <c r="L60" s="226"/>
      <c r="M60" s="152"/>
      <c r="N60" s="35"/>
      <c r="O60" s="682" t="s">
        <v>85</v>
      </c>
      <c r="P60" s="682"/>
      <c r="Q60" s="740"/>
      <c r="R60" s="740"/>
      <c r="S60" s="740"/>
      <c r="T60" s="740"/>
      <c r="U60" s="36"/>
      <c r="V60" s="36"/>
      <c r="W60" s="36"/>
      <c r="X60" s="36"/>
      <c r="Y60" s="36"/>
      <c r="Z60" s="36"/>
      <c r="AA60" s="684"/>
      <c r="AB60" s="685"/>
      <c r="AC60" s="373"/>
      <c r="AD60" s="373"/>
      <c r="AE60" s="497" t="str">
        <f t="shared" si="6"/>
        <v/>
      </c>
      <c r="AF60" s="503"/>
      <c r="AG60" s="503"/>
      <c r="AH60" s="252" t="str">
        <f t="shared" si="4"/>
        <v/>
      </c>
      <c r="AI60" s="228" t="str">
        <f>IF(M60&lt;&gt;"", YEARFRAC(M60, 'National Information'!$H$23), "")</f>
        <v/>
      </c>
      <c r="AJ60" s="197" t="str">
        <f>IF(NOT(M60&gt;1),"",IF(NOT(AEC2DATA!T37&lt;AI60),"O","P"))</f>
        <v/>
      </c>
      <c r="AK60" s="188" t="str">
        <f t="shared" si="5"/>
        <v/>
      </c>
      <c r="AL60" s="219"/>
      <c r="AM60" s="14"/>
    </row>
    <row r="61" spans="2:39" ht="19.7" customHeight="1" thickBot="1" x14ac:dyDescent="0.3">
      <c r="B61" s="685"/>
      <c r="C61" s="686"/>
      <c r="D61" s="732"/>
      <c r="E61" s="733"/>
      <c r="F61" s="734"/>
      <c r="G61" s="735"/>
      <c r="H61" s="153"/>
      <c r="I61" s="154"/>
      <c r="J61" s="155"/>
      <c r="K61" s="156"/>
      <c r="L61" s="36"/>
      <c r="M61" s="152"/>
      <c r="N61" s="35"/>
      <c r="O61" s="682" t="s">
        <v>85</v>
      </c>
      <c r="P61" s="682"/>
      <c r="Q61" s="740"/>
      <c r="R61" s="740"/>
      <c r="S61" s="740"/>
      <c r="T61" s="740"/>
      <c r="U61" s="36"/>
      <c r="V61" s="36"/>
      <c r="W61" s="36"/>
      <c r="X61" s="36"/>
      <c r="Y61" s="36"/>
      <c r="Z61" s="36"/>
      <c r="AA61" s="684"/>
      <c r="AB61" s="685"/>
      <c r="AC61" s="373"/>
      <c r="AD61" s="373"/>
      <c r="AE61" s="497" t="str">
        <f t="shared" si="6"/>
        <v/>
      </c>
      <c r="AF61" s="503"/>
      <c r="AG61" s="503"/>
      <c r="AH61" s="252" t="str">
        <f t="shared" si="4"/>
        <v/>
      </c>
      <c r="AI61" s="228" t="str">
        <f>IF(M61&lt;&gt;"", YEARFRAC(M61, 'National Information'!$H$23), "")</f>
        <v/>
      </c>
      <c r="AJ61" s="197" t="str">
        <f>IF(NOT(M61&gt;1),"",IF(NOT(AEC2DATA!T38&lt;AI61),"O","P"))</f>
        <v/>
      </c>
      <c r="AK61" s="188" t="str">
        <f t="shared" si="5"/>
        <v/>
      </c>
      <c r="AL61" s="219"/>
      <c r="AM61" s="14"/>
    </row>
    <row r="62" spans="2:39" ht="19.7" customHeight="1" thickBot="1" x14ac:dyDescent="0.3">
      <c r="B62" s="685"/>
      <c r="C62" s="686"/>
      <c r="D62" s="732"/>
      <c r="E62" s="733"/>
      <c r="F62" s="734"/>
      <c r="G62" s="735"/>
      <c r="H62" s="153"/>
      <c r="I62" s="154"/>
      <c r="J62" s="155"/>
      <c r="K62" s="156"/>
      <c r="L62" s="36"/>
      <c r="M62" s="152"/>
      <c r="N62" s="35"/>
      <c r="O62" s="682" t="s">
        <v>85</v>
      </c>
      <c r="P62" s="682"/>
      <c r="Q62" s="740"/>
      <c r="R62" s="740"/>
      <c r="S62" s="740"/>
      <c r="T62" s="740"/>
      <c r="U62" s="36"/>
      <c r="V62" s="36"/>
      <c r="W62" s="36"/>
      <c r="X62" s="36"/>
      <c r="Y62" s="36"/>
      <c r="Z62" s="36"/>
      <c r="AA62" s="684"/>
      <c r="AB62" s="685"/>
      <c r="AC62" s="373"/>
      <c r="AD62" s="373"/>
      <c r="AE62" s="497" t="str">
        <f t="shared" si="6"/>
        <v/>
      </c>
      <c r="AF62" s="503"/>
      <c r="AG62" s="503"/>
      <c r="AH62" s="252" t="str">
        <f t="shared" si="4"/>
        <v/>
      </c>
      <c r="AI62" s="228" t="str">
        <f>IF(M62&lt;&gt;"", YEARFRAC(M62, 'National Information'!$H$23), "")</f>
        <v/>
      </c>
      <c r="AJ62" s="197" t="str">
        <f>IF(NOT(M62&gt;1),"",IF(NOT(AEC2DATA!T39&lt;AI62),"O","P"))</f>
        <v/>
      </c>
      <c r="AK62" s="188" t="str">
        <f t="shared" si="5"/>
        <v/>
      </c>
      <c r="AL62" s="219"/>
      <c r="AM62" s="14"/>
    </row>
    <row r="63" spans="2:39" ht="19.7" customHeight="1" thickBot="1" x14ac:dyDescent="0.3">
      <c r="B63" s="685"/>
      <c r="C63" s="686"/>
      <c r="D63" s="732"/>
      <c r="E63" s="733"/>
      <c r="F63" s="734"/>
      <c r="G63" s="735"/>
      <c r="H63" s="153"/>
      <c r="I63" s="154"/>
      <c r="J63" s="155"/>
      <c r="K63" s="156"/>
      <c r="L63" s="36"/>
      <c r="M63" s="152"/>
      <c r="N63" s="35"/>
      <c r="O63" s="682" t="s">
        <v>85</v>
      </c>
      <c r="P63" s="682"/>
      <c r="Q63" s="740"/>
      <c r="R63" s="740"/>
      <c r="S63" s="740"/>
      <c r="T63" s="740"/>
      <c r="U63" s="36"/>
      <c r="V63" s="36"/>
      <c r="W63" s="36"/>
      <c r="X63" s="36"/>
      <c r="Y63" s="36"/>
      <c r="Z63" s="36"/>
      <c r="AA63" s="684"/>
      <c r="AB63" s="685"/>
      <c r="AC63" s="373"/>
      <c r="AD63" s="373"/>
      <c r="AE63" s="497" t="str">
        <f t="shared" si="6"/>
        <v/>
      </c>
      <c r="AF63" s="503"/>
      <c r="AG63" s="503"/>
      <c r="AH63" s="252" t="str">
        <f t="shared" si="4"/>
        <v/>
      </c>
      <c r="AI63" s="228" t="str">
        <f>IF(M63&lt;&gt;"", YEARFRAC(M63, 'National Information'!$H$23), "")</f>
        <v/>
      </c>
      <c r="AJ63" s="197" t="str">
        <f>IF(NOT(M63&gt;1),"",IF(NOT(AEC2DATA!T40&lt;AI63),"O","P"))</f>
        <v/>
      </c>
      <c r="AK63" s="188" t="str">
        <f t="shared" si="5"/>
        <v/>
      </c>
      <c r="AL63" s="219"/>
      <c r="AM63" s="14"/>
    </row>
    <row r="64" spans="2:39" ht="19.7" customHeight="1" thickBot="1" x14ac:dyDescent="0.3">
      <c r="B64" s="685"/>
      <c r="C64" s="686"/>
      <c r="D64" s="732"/>
      <c r="E64" s="733"/>
      <c r="F64" s="734"/>
      <c r="G64" s="735"/>
      <c r="H64" s="153"/>
      <c r="I64" s="154"/>
      <c r="J64" s="155"/>
      <c r="K64" s="156"/>
      <c r="L64" s="36"/>
      <c r="M64" s="152"/>
      <c r="N64" s="35"/>
      <c r="O64" s="682" t="s">
        <v>85</v>
      </c>
      <c r="P64" s="682"/>
      <c r="Q64" s="740"/>
      <c r="R64" s="740"/>
      <c r="S64" s="740"/>
      <c r="T64" s="740"/>
      <c r="U64" s="36"/>
      <c r="V64" s="36"/>
      <c r="W64" s="36"/>
      <c r="X64" s="36"/>
      <c r="Y64" s="36"/>
      <c r="Z64" s="36"/>
      <c r="AA64" s="684"/>
      <c r="AB64" s="685"/>
      <c r="AC64" s="373"/>
      <c r="AD64" s="373"/>
      <c r="AE64" s="497" t="str">
        <f t="shared" si="6"/>
        <v/>
      </c>
      <c r="AF64" s="503"/>
      <c r="AG64" s="503"/>
      <c r="AH64" s="252" t="str">
        <f t="shared" si="4"/>
        <v/>
      </c>
      <c r="AI64" s="228" t="str">
        <f>IF(M64&lt;&gt;"", YEARFRAC(M64, 'National Information'!$H$23), "")</f>
        <v/>
      </c>
      <c r="AJ64" s="197" t="str">
        <f>IF(NOT(M64&gt;1),"",IF(NOT(AEC2DATA!T41&lt;AI64),"O","P"))</f>
        <v/>
      </c>
      <c r="AK64" s="188" t="str">
        <f t="shared" si="5"/>
        <v/>
      </c>
      <c r="AL64" s="219"/>
      <c r="AM64" s="14"/>
    </row>
    <row r="65" spans="2:39" ht="19.7" customHeight="1" thickBot="1" x14ac:dyDescent="0.3">
      <c r="B65" s="685"/>
      <c r="C65" s="686"/>
      <c r="D65" s="732"/>
      <c r="E65" s="733"/>
      <c r="F65" s="734"/>
      <c r="G65" s="735"/>
      <c r="H65" s="153"/>
      <c r="I65" s="154"/>
      <c r="J65" s="155"/>
      <c r="K65" s="157"/>
      <c r="L65" s="158"/>
      <c r="M65" s="152"/>
      <c r="N65" s="35"/>
      <c r="O65" s="682" t="s">
        <v>85</v>
      </c>
      <c r="P65" s="682"/>
      <c r="Q65" s="740"/>
      <c r="R65" s="740"/>
      <c r="S65" s="740"/>
      <c r="T65" s="740"/>
      <c r="U65" s="36"/>
      <c r="V65" s="36"/>
      <c r="W65" s="36"/>
      <c r="X65" s="36"/>
      <c r="Y65" s="36"/>
      <c r="Z65" s="36"/>
      <c r="AA65" s="684"/>
      <c r="AB65" s="685"/>
      <c r="AC65" s="373"/>
      <c r="AD65" s="373"/>
      <c r="AE65" s="497" t="str">
        <f t="shared" si="6"/>
        <v/>
      </c>
      <c r="AF65" s="503"/>
      <c r="AG65" s="503"/>
      <c r="AH65" s="252" t="str">
        <f t="shared" si="4"/>
        <v/>
      </c>
      <c r="AI65" s="228" t="str">
        <f>IF(M65&lt;&gt;"", YEARFRAC(M65, 'National Information'!$H$23), "")</f>
        <v/>
      </c>
      <c r="AJ65" s="197" t="str">
        <f>IF(NOT(M65&gt;1),"",IF(NOT(AEC2DATA!T42&lt;AI65),"O","P"))</f>
        <v/>
      </c>
      <c r="AK65" s="188" t="str">
        <f t="shared" si="5"/>
        <v/>
      </c>
      <c r="AL65" s="219"/>
      <c r="AM65" s="14"/>
    </row>
    <row r="66" spans="2:39" ht="19.7" customHeight="1" thickBot="1" x14ac:dyDescent="0.3">
      <c r="B66" s="685"/>
      <c r="C66" s="686"/>
      <c r="D66" s="732"/>
      <c r="E66" s="733"/>
      <c r="F66" s="734"/>
      <c r="G66" s="735"/>
      <c r="H66" s="153"/>
      <c r="I66" s="154"/>
      <c r="J66" s="155"/>
      <c r="K66" s="157"/>
      <c r="L66" s="158"/>
      <c r="M66" s="152"/>
      <c r="N66" s="35"/>
      <c r="O66" s="682" t="s">
        <v>85</v>
      </c>
      <c r="P66" s="682"/>
      <c r="Q66" s="740"/>
      <c r="R66" s="740"/>
      <c r="S66" s="740"/>
      <c r="T66" s="740"/>
      <c r="U66" s="36"/>
      <c r="V66" s="36"/>
      <c r="W66" s="36"/>
      <c r="X66" s="36"/>
      <c r="Y66" s="36"/>
      <c r="Z66" s="36"/>
      <c r="AA66" s="684"/>
      <c r="AB66" s="685"/>
      <c r="AC66" s="373"/>
      <c r="AD66" s="373"/>
      <c r="AE66" s="497" t="str">
        <f t="shared" si="6"/>
        <v/>
      </c>
      <c r="AF66" s="503"/>
      <c r="AG66" s="503"/>
      <c r="AH66" s="252" t="str">
        <f t="shared" si="4"/>
        <v/>
      </c>
      <c r="AI66" s="228" t="str">
        <f>IF(M66&lt;&gt;"", YEARFRAC(M66, 'National Information'!$H$23), "")</f>
        <v/>
      </c>
      <c r="AJ66" s="197" t="str">
        <f>IF(NOT(M66&gt;1),"",IF(NOT(AEC2DATA!T43&lt;AI66),"O","P"))</f>
        <v/>
      </c>
      <c r="AK66" s="188" t="str">
        <f t="shared" si="5"/>
        <v/>
      </c>
      <c r="AL66" s="219"/>
      <c r="AM66" s="14"/>
    </row>
    <row r="67" spans="2:39" ht="19.7" customHeight="1" x14ac:dyDescent="0.25">
      <c r="B67" s="685"/>
      <c r="C67" s="686"/>
      <c r="D67" s="732"/>
      <c r="E67" s="733"/>
      <c r="F67" s="734"/>
      <c r="G67" s="735"/>
      <c r="H67" s="153"/>
      <c r="I67" s="154"/>
      <c r="J67" s="155"/>
      <c r="K67" s="157"/>
      <c r="L67" s="158"/>
      <c r="M67" s="152"/>
      <c r="N67" s="35"/>
      <c r="O67" s="682" t="s">
        <v>85</v>
      </c>
      <c r="P67" s="682"/>
      <c r="Q67" s="740"/>
      <c r="R67" s="740"/>
      <c r="S67" s="740"/>
      <c r="T67" s="740"/>
      <c r="U67" s="36"/>
      <c r="V67" s="36"/>
      <c r="W67" s="36"/>
      <c r="X67" s="36"/>
      <c r="Y67" s="36"/>
      <c r="Z67" s="36"/>
      <c r="AA67" s="684"/>
      <c r="AB67" s="685"/>
      <c r="AC67" s="373"/>
      <c r="AD67" s="373"/>
      <c r="AE67" s="497" t="str">
        <f t="shared" si="6"/>
        <v/>
      </c>
      <c r="AF67" s="503"/>
      <c r="AG67" s="503"/>
      <c r="AH67" s="252" t="str">
        <f t="shared" si="4"/>
        <v/>
      </c>
      <c r="AI67" s="228" t="str">
        <f>IF(M67&lt;&gt;"", YEARFRAC(M67, 'National Information'!$H$23), "")</f>
        <v/>
      </c>
      <c r="AJ67" s="197" t="str">
        <f>IF(NOT(M67&gt;1),"",IF(NOT(AEC2DATA!T44&lt;AI67),"O","P"))</f>
        <v/>
      </c>
      <c r="AK67" s="188" t="str">
        <f t="shared" si="5"/>
        <v/>
      </c>
      <c r="AL67" s="219"/>
      <c r="AM67" s="14"/>
    </row>
    <row r="68" spans="2:39" ht="19.149999999999999" customHeight="1" x14ac:dyDescent="0.25">
      <c r="B68" s="693" t="s">
        <v>475</v>
      </c>
      <c r="C68" s="693"/>
      <c r="D68" s="694"/>
      <c r="E68" s="694"/>
      <c r="F68" s="694"/>
      <c r="G68" s="694"/>
      <c r="H68" s="693"/>
      <c r="L68" s="695"/>
      <c r="M68" s="695"/>
      <c r="N68" s="695"/>
      <c r="O68" s="695"/>
      <c r="P68" s="695"/>
      <c r="Q68" s="695"/>
      <c r="S68" s="696"/>
      <c r="T68" s="696"/>
      <c r="U68" s="696"/>
      <c r="W68" s="697" t="s">
        <v>89</v>
      </c>
      <c r="X68" s="697"/>
      <c r="AA68" s="696"/>
      <c r="AB68" s="696"/>
      <c r="AC68" s="373"/>
      <c r="AD68" s="373"/>
      <c r="AE68" s="499"/>
      <c r="AF68" s="500"/>
      <c r="AG68" s="500"/>
      <c r="AI68" s="186"/>
      <c r="AL68" s="219"/>
      <c r="AM68" s="14"/>
    </row>
    <row r="69" spans="2:39" ht="11.25" customHeight="1" x14ac:dyDescent="0.25">
      <c r="F69" s="248"/>
      <c r="G69" s="248"/>
      <c r="H69" s="250" t="str">
        <f t="shared" ref="H69:H74" si="7">+H35</f>
        <v xml:space="preserve">   36 Battersea Square</v>
      </c>
      <c r="I69" s="248"/>
      <c r="K69" s="15"/>
      <c r="L69" s="15"/>
      <c r="M69" s="15"/>
      <c r="N69" s="15"/>
      <c r="O69" s="15"/>
      <c r="P69" s="15"/>
      <c r="Q69" s="15"/>
      <c r="R69" s="15"/>
      <c r="S69" s="15"/>
      <c r="T69" s="15"/>
      <c r="U69" s="15"/>
      <c r="V69" s="15"/>
      <c r="W69" s="15"/>
      <c r="X69" s="15"/>
      <c r="Y69" s="15"/>
      <c r="Z69" s="15"/>
      <c r="AA69" s="15"/>
      <c r="AB69" s="15"/>
      <c r="AC69" s="16"/>
      <c r="AD69" s="16"/>
      <c r="AE69" s="16"/>
      <c r="AF69" s="189"/>
      <c r="AG69" s="189"/>
      <c r="AI69" s="186"/>
      <c r="AL69" s="219"/>
      <c r="AM69" s="14"/>
    </row>
    <row r="70" spans="2:39" ht="11.25" customHeight="1" x14ac:dyDescent="0.25">
      <c r="F70" s="248"/>
      <c r="G70" s="248"/>
      <c r="H70" s="248" t="str">
        <f t="shared" si="7"/>
        <v xml:space="preserve">   London</v>
      </c>
      <c r="I70" s="251"/>
      <c r="K70" s="250"/>
      <c r="L70" s="18"/>
      <c r="M70" s="18"/>
      <c r="N70" s="18"/>
      <c r="O70" s="18"/>
      <c r="P70" s="18"/>
      <c r="Q70" s="18"/>
      <c r="R70" s="18"/>
      <c r="S70" s="18"/>
      <c r="T70" s="18"/>
      <c r="U70" s="18"/>
      <c r="V70" s="707" t="s">
        <v>57</v>
      </c>
      <c r="W70" s="707"/>
      <c r="X70" s="707"/>
      <c r="Y70" s="707"/>
      <c r="Z70" s="707"/>
      <c r="AA70" s="707"/>
      <c r="AB70" s="707"/>
      <c r="AC70" s="183"/>
      <c r="AD70" s="183"/>
      <c r="AE70" s="18"/>
      <c r="AF70" s="190"/>
      <c r="AG70" s="190"/>
      <c r="AL70" s="219"/>
      <c r="AM70" s="14"/>
    </row>
    <row r="71" spans="2:39" ht="11.25" customHeight="1" x14ac:dyDescent="0.25">
      <c r="F71" s="248"/>
      <c r="G71" s="248"/>
      <c r="H71" s="248" t="str">
        <f t="shared" si="7"/>
        <v xml:space="preserve">   SW11 3RA</v>
      </c>
      <c r="I71" s="251"/>
      <c r="K71" s="44"/>
      <c r="L71" s="20"/>
      <c r="M71" s="20"/>
      <c r="N71" s="20"/>
      <c r="O71" s="20"/>
      <c r="P71" s="20"/>
      <c r="Q71" s="20"/>
      <c r="R71" s="20"/>
      <c r="S71" s="20"/>
      <c r="T71" s="20"/>
      <c r="U71" s="20"/>
      <c r="V71" s="708" t="s">
        <v>59</v>
      </c>
      <c r="W71" s="708"/>
      <c r="X71" s="708"/>
      <c r="Y71" s="708"/>
      <c r="Z71" s="708"/>
      <c r="AA71" s="708"/>
      <c r="AB71" s="19" t="s">
        <v>60</v>
      </c>
      <c r="AC71" s="184"/>
      <c r="AD71" s="184"/>
      <c r="AE71" s="20"/>
      <c r="AF71" s="191"/>
      <c r="AG71" s="191"/>
      <c r="AL71" s="219"/>
      <c r="AM71" s="14"/>
    </row>
    <row r="72" spans="2:39" ht="11.25" customHeight="1" x14ac:dyDescent="0.25">
      <c r="F72" s="248"/>
      <c r="G72" s="251"/>
      <c r="H72" s="249" t="str">
        <f t="shared" si="7"/>
        <v xml:space="preserve">   T: +020 7326 8001</v>
      </c>
      <c r="I72" s="251"/>
      <c r="K72" s="44"/>
      <c r="L72" s="20"/>
      <c r="M72" s="20"/>
      <c r="N72" s="20"/>
      <c r="O72" s="20"/>
      <c r="P72" s="20"/>
      <c r="Q72" s="20"/>
      <c r="R72" s="20"/>
      <c r="S72" s="20"/>
      <c r="T72" s="20"/>
      <c r="U72" s="20"/>
      <c r="V72" s="708" t="s">
        <v>62</v>
      </c>
      <c r="W72" s="708"/>
      <c r="X72" s="708"/>
      <c r="Y72" s="708"/>
      <c r="Z72" s="708"/>
      <c r="AA72" s="708"/>
      <c r="AB72" s="19" t="s">
        <v>63</v>
      </c>
      <c r="AC72" s="184"/>
      <c r="AD72" s="184"/>
      <c r="AE72" s="20"/>
      <c r="AF72" s="191"/>
      <c r="AG72" s="191"/>
      <c r="AL72" s="219"/>
      <c r="AM72" s="14"/>
    </row>
    <row r="73" spans="2:39" ht="11.25" customHeight="1" x14ac:dyDescent="0.25">
      <c r="F73" s="248"/>
      <c r="G73" s="251"/>
      <c r="H73" s="249" t="str">
        <f t="shared" si="7"/>
        <v xml:space="preserve">   F: +020 7924 2312</v>
      </c>
      <c r="I73" s="251"/>
      <c r="K73" s="44"/>
      <c r="L73" s="20"/>
      <c r="M73" s="20"/>
      <c r="N73" s="20"/>
      <c r="O73" s="20"/>
      <c r="P73" s="20"/>
      <c r="Q73" s="20"/>
      <c r="R73" s="20"/>
      <c r="S73" s="20"/>
      <c r="T73" s="20"/>
      <c r="U73" s="20"/>
      <c r="V73" s="708" t="s">
        <v>64</v>
      </c>
      <c r="W73" s="708"/>
      <c r="X73" s="708"/>
      <c r="Y73" s="708"/>
      <c r="Z73" s="708"/>
      <c r="AA73" s="708"/>
      <c r="AB73" s="19" t="s">
        <v>65</v>
      </c>
      <c r="AC73" s="184"/>
      <c r="AD73" s="184"/>
      <c r="AE73" s="20"/>
      <c r="AF73" s="191"/>
      <c r="AG73" s="191"/>
      <c r="AL73" s="219"/>
      <c r="AM73" s="14"/>
    </row>
    <row r="74" spans="2:39" ht="11.25" customHeight="1" x14ac:dyDescent="0.25">
      <c r="F74" s="248"/>
      <c r="G74" s="251"/>
      <c r="H74" s="249" t="str">
        <f t="shared" si="7"/>
        <v xml:space="preserve">   E: exams@rad.org.uk</v>
      </c>
      <c r="I74" s="251"/>
      <c r="K74" s="44"/>
      <c r="L74" s="20"/>
      <c r="M74" s="20"/>
      <c r="N74" s="20"/>
      <c r="O74" s="20"/>
      <c r="P74" s="20"/>
      <c r="Q74" s="20"/>
      <c r="R74" s="20"/>
      <c r="S74" s="20"/>
      <c r="T74" s="20"/>
      <c r="U74" s="20"/>
      <c r="V74" s="708" t="s">
        <v>66</v>
      </c>
      <c r="W74" s="708"/>
      <c r="X74" s="708"/>
      <c r="Y74" s="708"/>
      <c r="Z74" s="708"/>
      <c r="AA74" s="708"/>
      <c r="AB74" s="19" t="s">
        <v>67</v>
      </c>
      <c r="AC74" s="184"/>
      <c r="AD74" s="184"/>
      <c r="AE74" s="20"/>
      <c r="AF74" s="191"/>
      <c r="AG74" s="191"/>
      <c r="AL74" s="219"/>
      <c r="AM74" s="14"/>
    </row>
    <row r="75" spans="2:39" ht="11.25" customHeight="1" x14ac:dyDescent="0.25">
      <c r="B75" s="249" t="s">
        <v>71</v>
      </c>
      <c r="K75" s="44"/>
      <c r="L75" s="20"/>
      <c r="M75" s="20"/>
      <c r="N75" s="20"/>
      <c r="O75" s="20"/>
      <c r="P75" s="20"/>
      <c r="Q75" s="45"/>
      <c r="R75" s="45"/>
      <c r="S75" s="45"/>
      <c r="T75" s="20"/>
      <c r="U75" s="20"/>
      <c r="V75" s="708" t="s">
        <v>69</v>
      </c>
      <c r="W75" s="708"/>
      <c r="X75" s="708"/>
      <c r="Y75" s="708"/>
      <c r="Z75" s="708"/>
      <c r="AA75" s="708"/>
      <c r="AB75" s="19" t="s">
        <v>70</v>
      </c>
      <c r="AC75" s="184"/>
      <c r="AD75" s="184"/>
      <c r="AE75" s="20"/>
      <c r="AF75" s="191"/>
      <c r="AG75" s="191"/>
      <c r="AL75" s="219"/>
      <c r="AM75" s="14"/>
    </row>
    <row r="76" spans="2:39" ht="4.5" customHeight="1" x14ac:dyDescent="0.25">
      <c r="L76" s="21"/>
      <c r="M76" s="21"/>
      <c r="N76" s="21"/>
      <c r="O76" s="21"/>
      <c r="P76" s="21"/>
      <c r="Q76" s="21"/>
      <c r="R76" s="21"/>
      <c r="S76" s="21"/>
      <c r="T76" s="21"/>
      <c r="U76" s="21"/>
      <c r="V76" s="46"/>
      <c r="W76" s="46"/>
      <c r="X76" s="46"/>
      <c r="Y76" s="46"/>
      <c r="Z76" s="46"/>
      <c r="AA76" s="46"/>
      <c r="AB76" s="46"/>
      <c r="AC76" s="185"/>
      <c r="AD76" s="185"/>
      <c r="AE76" s="21"/>
      <c r="AF76" s="193"/>
      <c r="AG76" s="193"/>
      <c r="AL76" s="219"/>
      <c r="AM76" s="14"/>
    </row>
    <row r="77" spans="2:39" ht="19.5" customHeight="1" x14ac:dyDescent="0.25">
      <c r="B77" s="713" t="s">
        <v>72</v>
      </c>
      <c r="C77" s="713"/>
      <c r="D77" s="713"/>
      <c r="E77" s="713"/>
      <c r="F77" s="713"/>
      <c r="G77" s="713"/>
      <c r="H77" s="713"/>
      <c r="I77" s="23" t="str">
        <f>+'3 - FORM AEC1 (2016)'!$G$19</f>
        <v/>
      </c>
      <c r="J77" s="714" t="str">
        <f>'3 - FORM AEC1 (2016)'!$H$18</f>
        <v/>
      </c>
      <c r="K77" s="714"/>
      <c r="L77" s="24"/>
      <c r="M77" s="25"/>
      <c r="N77" s="715" t="s">
        <v>73</v>
      </c>
      <c r="O77" s="715"/>
      <c r="P77" s="715"/>
      <c r="Q77" s="715"/>
      <c r="R77" s="715"/>
      <c r="S77" s="716"/>
      <c r="T77" s="716"/>
      <c r="U77" s="716"/>
      <c r="V77" s="716"/>
      <c r="W77" s="716"/>
      <c r="X77" s="716"/>
      <c r="Y77" s="716"/>
      <c r="Z77" s="716"/>
      <c r="AA77" s="716"/>
      <c r="AB77" s="716"/>
      <c r="AC77" s="373"/>
      <c r="AD77" s="373"/>
      <c r="AE77" s="501"/>
      <c r="AF77" s="502"/>
      <c r="AG77" s="502"/>
      <c r="AH77" s="187"/>
      <c r="AI77" s="230"/>
      <c r="AJ77" s="187"/>
      <c r="AL77" s="219"/>
      <c r="AM77" s="14"/>
    </row>
    <row r="78" spans="2:39" ht="11.25" customHeight="1" thickBot="1" x14ac:dyDescent="0.3">
      <c r="I78" s="27"/>
      <c r="J78" s="28"/>
      <c r="K78" s="27"/>
      <c r="L78" s="29"/>
      <c r="S78" s="30"/>
      <c r="T78" s="30"/>
      <c r="U78" s="26"/>
      <c r="V78" s="26"/>
      <c r="W78" s="26"/>
      <c r="X78" s="26"/>
      <c r="Y78" s="26"/>
      <c r="Z78" s="26"/>
      <c r="AA78" s="26"/>
      <c r="AB78" s="26"/>
      <c r="AC78" s="31"/>
      <c r="AD78" s="31"/>
      <c r="AE78" s="31"/>
      <c r="AF78" s="194"/>
      <c r="AG78" s="194"/>
      <c r="AH78" s="187"/>
      <c r="AI78" s="230"/>
      <c r="AJ78" s="187"/>
      <c r="AL78" s="219"/>
      <c r="AM78" s="14"/>
    </row>
    <row r="79" spans="2:39" ht="19.7" customHeight="1" thickBot="1" x14ac:dyDescent="0.3">
      <c r="B79" s="723" t="s">
        <v>74</v>
      </c>
      <c r="C79" s="723"/>
      <c r="D79" s="725" t="s">
        <v>75</v>
      </c>
      <c r="E79" s="725"/>
      <c r="F79" s="725" t="s">
        <v>76</v>
      </c>
      <c r="G79" s="725"/>
      <c r="H79" s="725" t="s">
        <v>77</v>
      </c>
      <c r="I79" s="717" t="s">
        <v>78</v>
      </c>
      <c r="J79" s="704" t="s">
        <v>39</v>
      </c>
      <c r="K79" s="704" t="s">
        <v>40</v>
      </c>
      <c r="L79" s="32"/>
      <c r="M79" s="717" t="s">
        <v>79</v>
      </c>
      <c r="N79" s="719" t="s">
        <v>415</v>
      </c>
      <c r="O79" s="721" t="s">
        <v>81</v>
      </c>
      <c r="P79" s="721"/>
      <c r="Q79" s="727" t="s">
        <v>82</v>
      </c>
      <c r="R79" s="727"/>
      <c r="S79" s="729" t="s">
        <v>83</v>
      </c>
      <c r="T79" s="729"/>
      <c r="U79" s="704" t="s">
        <v>84</v>
      </c>
      <c r="V79" s="704"/>
      <c r="W79" s="704"/>
      <c r="X79" s="704"/>
      <c r="Y79" s="704"/>
      <c r="Z79" s="704"/>
      <c r="AA79" s="709" t="s">
        <v>407</v>
      </c>
      <c r="AB79" s="710"/>
      <c r="AC79" s="163"/>
      <c r="AD79" s="496"/>
      <c r="AE79" s="33"/>
      <c r="AF79" s="195"/>
      <c r="AG79" s="195"/>
      <c r="AH79" s="202" t="s">
        <v>417</v>
      </c>
      <c r="AI79" s="231"/>
      <c r="AJ79" s="199"/>
      <c r="AK79" s="687" t="s">
        <v>416</v>
      </c>
      <c r="AL79" s="219"/>
      <c r="AM79" s="14"/>
    </row>
    <row r="80" spans="2:39" ht="26.25" customHeight="1" thickBot="1" x14ac:dyDescent="0.3">
      <c r="B80" s="724"/>
      <c r="C80" s="724"/>
      <c r="D80" s="726"/>
      <c r="E80" s="726"/>
      <c r="F80" s="726"/>
      <c r="G80" s="726"/>
      <c r="H80" s="726"/>
      <c r="I80" s="718"/>
      <c r="J80" s="705"/>
      <c r="K80" s="705"/>
      <c r="L80" s="240"/>
      <c r="M80" s="718"/>
      <c r="N80" s="720"/>
      <c r="O80" s="722"/>
      <c r="P80" s="722"/>
      <c r="Q80" s="728"/>
      <c r="R80" s="728"/>
      <c r="S80" s="730"/>
      <c r="T80" s="730"/>
      <c r="U80" s="363">
        <v>1</v>
      </c>
      <c r="V80" s="363">
        <v>2</v>
      </c>
      <c r="W80" s="363">
        <v>3</v>
      </c>
      <c r="X80" s="363">
        <v>4</v>
      </c>
      <c r="Y80" s="363">
        <v>5</v>
      </c>
      <c r="Z80" s="363"/>
      <c r="AA80" s="711"/>
      <c r="AB80" s="712"/>
      <c r="AC80" s="163"/>
      <c r="AD80" s="496"/>
      <c r="AE80" s="33"/>
      <c r="AF80" s="195"/>
      <c r="AG80" s="195"/>
      <c r="AH80" s="200" t="s">
        <v>412</v>
      </c>
      <c r="AI80" s="232" t="s">
        <v>80</v>
      </c>
      <c r="AJ80" s="201" t="s">
        <v>413</v>
      </c>
      <c r="AK80" s="688"/>
      <c r="AL80" s="219"/>
      <c r="AM80" s="14"/>
    </row>
    <row r="81" spans="2:39" ht="19.7" customHeight="1" thickBot="1" x14ac:dyDescent="0.3">
      <c r="B81" s="698"/>
      <c r="C81" s="699"/>
      <c r="D81" s="732"/>
      <c r="E81" s="733"/>
      <c r="F81" s="734"/>
      <c r="G81" s="735"/>
      <c r="H81" s="237"/>
      <c r="I81" s="238"/>
      <c r="J81" s="239"/>
      <c r="K81" s="241"/>
      <c r="L81" s="151"/>
      <c r="M81" s="152"/>
      <c r="N81" s="35"/>
      <c r="O81" s="702" t="s">
        <v>85</v>
      </c>
      <c r="P81" s="702"/>
      <c r="Q81" s="703"/>
      <c r="R81" s="703"/>
      <c r="S81" s="703"/>
      <c r="T81" s="703"/>
      <c r="U81" s="37"/>
      <c r="V81" s="37"/>
      <c r="W81" s="37"/>
      <c r="X81" s="37"/>
      <c r="Y81" s="37"/>
      <c r="Z81" s="37"/>
      <c r="AA81" s="706"/>
      <c r="AB81" s="698"/>
      <c r="AC81" s="373"/>
      <c r="AD81" s="373"/>
      <c r="AE81" s="497" t="str">
        <f>IF(OR(ISTEXT(J81)),1,"")</f>
        <v/>
      </c>
      <c r="AF81" s="503"/>
      <c r="AG81" s="503"/>
      <c r="AH81" s="252" t="str">
        <f t="shared" ref="AH81:AH101" si="8">IF(NOT(AE81=1),"",IF(OR(COUNTBLANK(I81:I81)=1), "O", "P"))</f>
        <v/>
      </c>
      <c r="AI81" s="228" t="str">
        <f>IF(M81&lt;&gt;"", YEARFRAC(M81, 'National Information'!$H$23), "")</f>
        <v/>
      </c>
      <c r="AJ81" s="197" t="str">
        <f>IF(NOT(M81&gt;1),"",IF(NOT(AEC2DATA!T45&lt;AI81),"O","P"))</f>
        <v/>
      </c>
      <c r="AK81" s="188" t="str">
        <f t="shared" ref="AK81:AK101" si="9">IF((J81&lt;1),"",IF(OR(COUNTBLANK(D81:D81),(F81:F81)=""),"O","P"))</f>
        <v/>
      </c>
      <c r="AL81" s="219"/>
      <c r="AM81" s="14"/>
    </row>
    <row r="82" spans="2:39" ht="19.7" customHeight="1" thickBot="1" x14ac:dyDescent="0.3">
      <c r="B82" s="685"/>
      <c r="C82" s="686"/>
      <c r="D82" s="732"/>
      <c r="E82" s="733"/>
      <c r="F82" s="734"/>
      <c r="G82" s="735"/>
      <c r="H82" s="153"/>
      <c r="I82" s="154"/>
      <c r="J82" s="155"/>
      <c r="K82" s="156"/>
      <c r="L82" s="36"/>
      <c r="M82" s="152"/>
      <c r="N82" s="35"/>
      <c r="O82" s="682" t="s">
        <v>85</v>
      </c>
      <c r="P82" s="682"/>
      <c r="Q82" s="683"/>
      <c r="R82" s="683"/>
      <c r="S82" s="683"/>
      <c r="T82" s="683"/>
      <c r="U82" s="36"/>
      <c r="V82" s="36"/>
      <c r="W82" s="36"/>
      <c r="X82" s="36"/>
      <c r="Y82" s="36"/>
      <c r="Z82" s="36"/>
      <c r="AA82" s="684"/>
      <c r="AB82" s="685"/>
      <c r="AC82" s="373"/>
      <c r="AD82" s="373"/>
      <c r="AE82" s="497" t="str">
        <f t="shared" ref="AE82:AE101" si="10">IF(OR(ISTEXT(J82)),1,"")</f>
        <v/>
      </c>
      <c r="AF82" s="503"/>
      <c r="AG82" s="503"/>
      <c r="AH82" s="252" t="str">
        <f t="shared" si="8"/>
        <v/>
      </c>
      <c r="AI82" s="228" t="str">
        <f>IF(M82&lt;&gt;"", YEARFRAC(M82, 'National Information'!$H$23), "")</f>
        <v/>
      </c>
      <c r="AJ82" s="197" t="str">
        <f>IF(NOT(M82&gt;1),"",IF(NOT(AEC2DATA!T46&lt;AI82),"O","P"))</f>
        <v/>
      </c>
      <c r="AK82" s="188" t="str">
        <f t="shared" si="9"/>
        <v/>
      </c>
      <c r="AL82" s="219"/>
      <c r="AM82" s="14"/>
    </row>
    <row r="83" spans="2:39" ht="19.7" customHeight="1" thickBot="1" x14ac:dyDescent="0.3">
      <c r="B83" s="685"/>
      <c r="C83" s="686"/>
      <c r="D83" s="732"/>
      <c r="E83" s="733"/>
      <c r="F83" s="734"/>
      <c r="G83" s="735"/>
      <c r="H83" s="153"/>
      <c r="I83" s="154"/>
      <c r="J83" s="155"/>
      <c r="K83" s="156"/>
      <c r="L83" s="36"/>
      <c r="M83" s="152"/>
      <c r="N83" s="35"/>
      <c r="O83" s="682" t="s">
        <v>85</v>
      </c>
      <c r="P83" s="682"/>
      <c r="Q83" s="683"/>
      <c r="R83" s="683"/>
      <c r="S83" s="683"/>
      <c r="T83" s="683"/>
      <c r="U83" s="36"/>
      <c r="V83" s="36"/>
      <c r="W83" s="36"/>
      <c r="X83" s="36"/>
      <c r="Y83" s="36"/>
      <c r="Z83" s="36"/>
      <c r="AA83" s="684"/>
      <c r="AB83" s="685"/>
      <c r="AC83" s="373"/>
      <c r="AD83" s="373"/>
      <c r="AE83" s="497" t="str">
        <f t="shared" si="10"/>
        <v/>
      </c>
      <c r="AF83" s="503"/>
      <c r="AG83" s="503"/>
      <c r="AH83" s="252" t="str">
        <f t="shared" si="8"/>
        <v/>
      </c>
      <c r="AI83" s="228" t="str">
        <f>IF(M83&lt;&gt;"", YEARFRAC(M83, 'National Information'!$H$23), "")</f>
        <v/>
      </c>
      <c r="AJ83" s="197" t="str">
        <f>IF(NOT(M83&gt;1),"",IF(NOT(AEC2DATA!T47&lt;AI83),"O","P"))</f>
        <v/>
      </c>
      <c r="AK83" s="188" t="str">
        <f t="shared" si="9"/>
        <v/>
      </c>
      <c r="AL83" s="219"/>
      <c r="AM83" s="14"/>
    </row>
    <row r="84" spans="2:39" ht="19.7" customHeight="1" thickBot="1" x14ac:dyDescent="0.3">
      <c r="B84" s="685"/>
      <c r="C84" s="686"/>
      <c r="D84" s="732"/>
      <c r="E84" s="733"/>
      <c r="F84" s="734"/>
      <c r="G84" s="735"/>
      <c r="H84" s="153"/>
      <c r="I84" s="154"/>
      <c r="J84" s="155"/>
      <c r="K84" s="156"/>
      <c r="L84" s="36"/>
      <c r="M84" s="152"/>
      <c r="N84" s="35"/>
      <c r="O84" s="682" t="s">
        <v>85</v>
      </c>
      <c r="P84" s="682"/>
      <c r="Q84" s="683"/>
      <c r="R84" s="683"/>
      <c r="S84" s="683"/>
      <c r="T84" s="683"/>
      <c r="U84" s="36"/>
      <c r="V84" s="36"/>
      <c r="W84" s="36"/>
      <c r="X84" s="36"/>
      <c r="Y84" s="36"/>
      <c r="Z84" s="36"/>
      <c r="AA84" s="684"/>
      <c r="AB84" s="685"/>
      <c r="AC84" s="373"/>
      <c r="AD84" s="373"/>
      <c r="AE84" s="497" t="str">
        <f t="shared" si="10"/>
        <v/>
      </c>
      <c r="AF84" s="503"/>
      <c r="AG84" s="503"/>
      <c r="AH84" s="252" t="str">
        <f t="shared" si="8"/>
        <v/>
      </c>
      <c r="AI84" s="228" t="str">
        <f>IF(M84&lt;&gt;"", YEARFRAC(M84, 'National Information'!$H$23), "")</f>
        <v/>
      </c>
      <c r="AJ84" s="197" t="str">
        <f>IF(NOT(M84&gt;1),"",IF(NOT(AEC2DATA!T48&lt;AI84),"O","P"))</f>
        <v/>
      </c>
      <c r="AK84" s="188" t="str">
        <f t="shared" si="9"/>
        <v/>
      </c>
      <c r="AL84" s="219"/>
      <c r="AM84" s="14"/>
    </row>
    <row r="85" spans="2:39" ht="19.7" customHeight="1" thickBot="1" x14ac:dyDescent="0.3">
      <c r="B85" s="685"/>
      <c r="C85" s="686"/>
      <c r="D85" s="732"/>
      <c r="E85" s="733"/>
      <c r="F85" s="734"/>
      <c r="G85" s="735"/>
      <c r="H85" s="153"/>
      <c r="I85" s="154"/>
      <c r="J85" s="155"/>
      <c r="K85" s="156"/>
      <c r="L85" s="36"/>
      <c r="M85" s="152"/>
      <c r="N85" s="35"/>
      <c r="O85" s="682" t="s">
        <v>85</v>
      </c>
      <c r="P85" s="682"/>
      <c r="Q85" s="683"/>
      <c r="R85" s="683"/>
      <c r="S85" s="683"/>
      <c r="T85" s="683"/>
      <c r="U85" s="36"/>
      <c r="V85" s="36"/>
      <c r="W85" s="36"/>
      <c r="X85" s="36"/>
      <c r="Y85" s="36"/>
      <c r="Z85" s="36"/>
      <c r="AA85" s="684"/>
      <c r="AB85" s="685"/>
      <c r="AC85" s="373"/>
      <c r="AD85" s="373"/>
      <c r="AE85" s="497" t="str">
        <f t="shared" si="10"/>
        <v/>
      </c>
      <c r="AF85" s="503"/>
      <c r="AG85" s="503"/>
      <c r="AH85" s="252" t="str">
        <f t="shared" si="8"/>
        <v/>
      </c>
      <c r="AI85" s="228" t="str">
        <f>IF(M85&lt;&gt;"", YEARFRAC(M85, 'National Information'!$H$23), "")</f>
        <v/>
      </c>
      <c r="AJ85" s="197" t="str">
        <f>IF(NOT(M85&gt;1),"",IF(NOT(AEC2DATA!T49&lt;AI85),"O","P"))</f>
        <v/>
      </c>
      <c r="AK85" s="188" t="str">
        <f t="shared" si="9"/>
        <v/>
      </c>
      <c r="AL85" s="219"/>
      <c r="AM85" s="14"/>
    </row>
    <row r="86" spans="2:39" ht="19.7" customHeight="1" thickBot="1" x14ac:dyDescent="0.3">
      <c r="B86" s="685"/>
      <c r="C86" s="686"/>
      <c r="D86" s="732"/>
      <c r="E86" s="733"/>
      <c r="F86" s="734"/>
      <c r="G86" s="735"/>
      <c r="H86" s="153"/>
      <c r="I86" s="154"/>
      <c r="J86" s="155"/>
      <c r="K86" s="156"/>
      <c r="L86" s="36"/>
      <c r="M86" s="152"/>
      <c r="N86" s="35"/>
      <c r="O86" s="682" t="s">
        <v>85</v>
      </c>
      <c r="P86" s="682"/>
      <c r="Q86" s="683"/>
      <c r="R86" s="683"/>
      <c r="S86" s="683"/>
      <c r="T86" s="683"/>
      <c r="U86" s="36"/>
      <c r="V86" s="36"/>
      <c r="W86" s="36"/>
      <c r="X86" s="36"/>
      <c r="Y86" s="36"/>
      <c r="Z86" s="36"/>
      <c r="AA86" s="684"/>
      <c r="AB86" s="685"/>
      <c r="AC86" s="373"/>
      <c r="AD86" s="373"/>
      <c r="AE86" s="497" t="str">
        <f t="shared" si="10"/>
        <v/>
      </c>
      <c r="AF86" s="503"/>
      <c r="AG86" s="503"/>
      <c r="AH86" s="252" t="str">
        <f t="shared" si="8"/>
        <v/>
      </c>
      <c r="AI86" s="228" t="str">
        <f>IF(M86&lt;&gt;"", YEARFRAC(M86, 'National Information'!$H$23), "")</f>
        <v/>
      </c>
      <c r="AJ86" s="197" t="str">
        <f>IF(NOT(M86&gt;1),"",IF(NOT(AEC2DATA!T50&lt;AI86),"O","P"))</f>
        <v/>
      </c>
      <c r="AK86" s="188" t="str">
        <f t="shared" si="9"/>
        <v/>
      </c>
      <c r="AL86" s="219"/>
      <c r="AM86" s="14"/>
    </row>
    <row r="87" spans="2:39" ht="19.7" customHeight="1" thickBot="1" x14ac:dyDescent="0.3">
      <c r="B87" s="685"/>
      <c r="C87" s="686"/>
      <c r="D87" s="732"/>
      <c r="E87" s="733"/>
      <c r="F87" s="734"/>
      <c r="G87" s="735"/>
      <c r="H87" s="153"/>
      <c r="I87" s="154"/>
      <c r="J87" s="155"/>
      <c r="K87" s="156"/>
      <c r="L87" s="36"/>
      <c r="M87" s="152"/>
      <c r="N87" s="35"/>
      <c r="O87" s="682" t="s">
        <v>85</v>
      </c>
      <c r="P87" s="682"/>
      <c r="Q87" s="683"/>
      <c r="R87" s="683"/>
      <c r="S87" s="683"/>
      <c r="T87" s="683"/>
      <c r="U87" s="36"/>
      <c r="V87" s="36"/>
      <c r="W87" s="36"/>
      <c r="X87" s="36"/>
      <c r="Y87" s="36"/>
      <c r="Z87" s="36"/>
      <c r="AA87" s="684"/>
      <c r="AB87" s="685"/>
      <c r="AC87" s="373"/>
      <c r="AD87" s="373"/>
      <c r="AE87" s="497" t="str">
        <f t="shared" si="10"/>
        <v/>
      </c>
      <c r="AF87" s="503"/>
      <c r="AG87" s="503"/>
      <c r="AH87" s="252" t="str">
        <f t="shared" si="8"/>
        <v/>
      </c>
      <c r="AI87" s="228" t="str">
        <f>IF(M87&lt;&gt;"", YEARFRAC(M87, 'National Information'!$H$23), "")</f>
        <v/>
      </c>
      <c r="AJ87" s="197" t="str">
        <f>IF(NOT(M87&gt;1),"",IF(NOT(AEC2DATA!T51&lt;AI87),"O","P"))</f>
        <v/>
      </c>
      <c r="AK87" s="188" t="str">
        <f t="shared" si="9"/>
        <v/>
      </c>
      <c r="AL87" s="219"/>
      <c r="AM87" s="14"/>
    </row>
    <row r="88" spans="2:39" ht="19.7" customHeight="1" thickBot="1" x14ac:dyDescent="0.3">
      <c r="B88" s="685"/>
      <c r="C88" s="686"/>
      <c r="D88" s="732"/>
      <c r="E88" s="733"/>
      <c r="F88" s="734"/>
      <c r="G88" s="735"/>
      <c r="H88" s="153"/>
      <c r="I88" s="154"/>
      <c r="J88" s="155"/>
      <c r="K88" s="156"/>
      <c r="L88" s="36"/>
      <c r="M88" s="152"/>
      <c r="N88" s="35"/>
      <c r="O88" s="682" t="s">
        <v>85</v>
      </c>
      <c r="P88" s="682"/>
      <c r="Q88" s="683"/>
      <c r="R88" s="683"/>
      <c r="S88" s="683"/>
      <c r="T88" s="683"/>
      <c r="U88" s="36"/>
      <c r="V88" s="36"/>
      <c r="W88" s="36"/>
      <c r="X88" s="36"/>
      <c r="Y88" s="36"/>
      <c r="Z88" s="36"/>
      <c r="AA88" s="684"/>
      <c r="AB88" s="685"/>
      <c r="AC88" s="373"/>
      <c r="AD88" s="373"/>
      <c r="AE88" s="497" t="str">
        <f t="shared" si="10"/>
        <v/>
      </c>
      <c r="AF88" s="503"/>
      <c r="AG88" s="503"/>
      <c r="AH88" s="252" t="str">
        <f t="shared" si="8"/>
        <v/>
      </c>
      <c r="AI88" s="228" t="str">
        <f>IF(M88&lt;&gt;"", YEARFRAC(M88, 'National Information'!$H$23), "")</f>
        <v/>
      </c>
      <c r="AJ88" s="197" t="str">
        <f>IF(NOT(M88&gt;1),"",IF(NOT(AEC2DATA!T52&lt;AI88),"O","P"))</f>
        <v/>
      </c>
      <c r="AK88" s="188" t="str">
        <f t="shared" si="9"/>
        <v/>
      </c>
      <c r="AL88" s="219"/>
      <c r="AM88" s="14"/>
    </row>
    <row r="89" spans="2:39" ht="19.7" customHeight="1" thickBot="1" x14ac:dyDescent="0.3">
      <c r="B89" s="685"/>
      <c r="C89" s="686"/>
      <c r="D89" s="732"/>
      <c r="E89" s="733"/>
      <c r="F89" s="734"/>
      <c r="G89" s="735"/>
      <c r="H89" s="153"/>
      <c r="I89" s="154"/>
      <c r="J89" s="155"/>
      <c r="K89" s="156"/>
      <c r="L89" s="36"/>
      <c r="M89" s="152"/>
      <c r="N89" s="35"/>
      <c r="O89" s="682" t="s">
        <v>85</v>
      </c>
      <c r="P89" s="682"/>
      <c r="Q89" s="683"/>
      <c r="R89" s="683"/>
      <c r="S89" s="683"/>
      <c r="T89" s="683"/>
      <c r="U89" s="36"/>
      <c r="V89" s="36"/>
      <c r="W89" s="36"/>
      <c r="X89" s="36"/>
      <c r="Y89" s="36"/>
      <c r="Z89" s="36"/>
      <c r="AA89" s="684"/>
      <c r="AB89" s="685"/>
      <c r="AC89" s="373"/>
      <c r="AD89" s="373"/>
      <c r="AE89" s="497" t="str">
        <f t="shared" si="10"/>
        <v/>
      </c>
      <c r="AF89" s="503"/>
      <c r="AG89" s="503"/>
      <c r="AH89" s="252" t="str">
        <f t="shared" si="8"/>
        <v/>
      </c>
      <c r="AI89" s="228" t="str">
        <f>IF(M89&lt;&gt;"", YEARFRAC(M89, 'National Information'!$H$23), "")</f>
        <v/>
      </c>
      <c r="AJ89" s="197" t="str">
        <f>IF(NOT(M89&gt;1),"",IF(NOT(AEC2DATA!T53&lt;AI89),"O","P"))</f>
        <v/>
      </c>
      <c r="AK89" s="188" t="str">
        <f t="shared" si="9"/>
        <v/>
      </c>
      <c r="AL89" s="219"/>
      <c r="AM89" s="14"/>
    </row>
    <row r="90" spans="2:39" ht="19.7" customHeight="1" thickBot="1" x14ac:dyDescent="0.3">
      <c r="B90" s="685"/>
      <c r="C90" s="686"/>
      <c r="D90" s="732"/>
      <c r="E90" s="733"/>
      <c r="F90" s="734"/>
      <c r="G90" s="735"/>
      <c r="H90" s="153"/>
      <c r="I90" s="154"/>
      <c r="J90" s="155"/>
      <c r="K90" s="156"/>
      <c r="L90" s="36"/>
      <c r="M90" s="152"/>
      <c r="N90" s="35"/>
      <c r="O90" s="682" t="s">
        <v>85</v>
      </c>
      <c r="P90" s="682"/>
      <c r="Q90" s="683"/>
      <c r="R90" s="683"/>
      <c r="S90" s="683"/>
      <c r="T90" s="683"/>
      <c r="U90" s="36"/>
      <c r="V90" s="36"/>
      <c r="W90" s="36"/>
      <c r="X90" s="36"/>
      <c r="Y90" s="36"/>
      <c r="Z90" s="36"/>
      <c r="AA90" s="684"/>
      <c r="AB90" s="685"/>
      <c r="AC90" s="373"/>
      <c r="AD90" s="373"/>
      <c r="AE90" s="497" t="str">
        <f t="shared" si="10"/>
        <v/>
      </c>
      <c r="AF90" s="503"/>
      <c r="AG90" s="503"/>
      <c r="AH90" s="252" t="str">
        <f t="shared" si="8"/>
        <v/>
      </c>
      <c r="AI90" s="228" t="str">
        <f>IF(M90&lt;&gt;"", YEARFRAC(M90, 'National Information'!$H$23), "")</f>
        <v/>
      </c>
      <c r="AJ90" s="197" t="str">
        <f>IF(NOT(M90&gt;1),"",IF(NOT(AEC2DATA!T54&lt;AI90),"O","P"))</f>
        <v/>
      </c>
      <c r="AK90" s="188" t="str">
        <f t="shared" si="9"/>
        <v/>
      </c>
      <c r="AL90" s="219"/>
      <c r="AM90" s="14"/>
    </row>
    <row r="91" spans="2:39" ht="19.7" customHeight="1" thickBot="1" x14ac:dyDescent="0.3">
      <c r="B91" s="685"/>
      <c r="C91" s="686"/>
      <c r="D91" s="732"/>
      <c r="E91" s="733"/>
      <c r="F91" s="734"/>
      <c r="G91" s="735"/>
      <c r="H91" s="153"/>
      <c r="I91" s="154"/>
      <c r="J91" s="155"/>
      <c r="K91" s="156"/>
      <c r="L91" s="36"/>
      <c r="M91" s="152"/>
      <c r="N91" s="35"/>
      <c r="O91" s="682" t="s">
        <v>85</v>
      </c>
      <c r="P91" s="682"/>
      <c r="Q91" s="683"/>
      <c r="R91" s="683"/>
      <c r="S91" s="683"/>
      <c r="T91" s="683"/>
      <c r="U91" s="36"/>
      <c r="V91" s="36"/>
      <c r="W91" s="36"/>
      <c r="X91" s="36"/>
      <c r="Y91" s="36"/>
      <c r="Z91" s="36"/>
      <c r="AA91" s="684"/>
      <c r="AB91" s="685"/>
      <c r="AC91" s="373"/>
      <c r="AD91" s="373"/>
      <c r="AE91" s="497" t="str">
        <f t="shared" si="10"/>
        <v/>
      </c>
      <c r="AF91" s="503"/>
      <c r="AG91" s="503"/>
      <c r="AH91" s="252" t="str">
        <f t="shared" si="8"/>
        <v/>
      </c>
      <c r="AI91" s="228" t="str">
        <f>IF(M91&lt;&gt;"", YEARFRAC(M91, 'National Information'!$H$23), "")</f>
        <v/>
      </c>
      <c r="AJ91" s="197" t="str">
        <f>IF(NOT(M91&gt;1),"",IF(NOT(AEC2DATA!T55&lt;AI91),"O","P"))</f>
        <v/>
      </c>
      <c r="AK91" s="188" t="str">
        <f t="shared" si="9"/>
        <v/>
      </c>
      <c r="AL91" s="219"/>
      <c r="AM91" s="14"/>
    </row>
    <row r="92" spans="2:39" ht="19.7" customHeight="1" thickBot="1" x14ac:dyDescent="0.3">
      <c r="B92" s="685"/>
      <c r="C92" s="686"/>
      <c r="D92" s="732"/>
      <c r="E92" s="733"/>
      <c r="F92" s="734"/>
      <c r="G92" s="735"/>
      <c r="H92" s="153"/>
      <c r="I92" s="154"/>
      <c r="J92" s="155"/>
      <c r="K92" s="156"/>
      <c r="L92" s="36"/>
      <c r="M92" s="152"/>
      <c r="N92" s="35"/>
      <c r="O92" s="682" t="s">
        <v>85</v>
      </c>
      <c r="P92" s="682"/>
      <c r="Q92" s="683"/>
      <c r="R92" s="683"/>
      <c r="S92" s="683"/>
      <c r="T92" s="683"/>
      <c r="U92" s="36"/>
      <c r="V92" s="36"/>
      <c r="W92" s="36"/>
      <c r="X92" s="36"/>
      <c r="Y92" s="36"/>
      <c r="Z92" s="36"/>
      <c r="AA92" s="684"/>
      <c r="AB92" s="685"/>
      <c r="AC92" s="373"/>
      <c r="AD92" s="373"/>
      <c r="AE92" s="497" t="str">
        <f t="shared" si="10"/>
        <v/>
      </c>
      <c r="AF92" s="503"/>
      <c r="AG92" s="503"/>
      <c r="AH92" s="252" t="str">
        <f t="shared" si="8"/>
        <v/>
      </c>
      <c r="AI92" s="228" t="str">
        <f>IF(M92&lt;&gt;"", YEARFRAC(M92, 'National Information'!$H$23), "")</f>
        <v/>
      </c>
      <c r="AJ92" s="197" t="str">
        <f>IF(NOT(M92&gt;1),"",IF(NOT(AEC2DATA!T56&lt;AI92),"O","P"))</f>
        <v/>
      </c>
      <c r="AK92" s="188" t="str">
        <f t="shared" si="9"/>
        <v/>
      </c>
      <c r="AL92" s="219"/>
      <c r="AM92" s="14"/>
    </row>
    <row r="93" spans="2:39" ht="19.7" customHeight="1" thickBot="1" x14ac:dyDescent="0.3">
      <c r="B93" s="685"/>
      <c r="C93" s="686"/>
      <c r="D93" s="732"/>
      <c r="E93" s="733"/>
      <c r="F93" s="734"/>
      <c r="G93" s="735"/>
      <c r="H93" s="153"/>
      <c r="I93" s="154"/>
      <c r="J93" s="155"/>
      <c r="K93" s="156"/>
      <c r="L93" s="36"/>
      <c r="M93" s="152"/>
      <c r="N93" s="35"/>
      <c r="O93" s="682" t="s">
        <v>85</v>
      </c>
      <c r="P93" s="682"/>
      <c r="Q93" s="683"/>
      <c r="R93" s="683"/>
      <c r="S93" s="683"/>
      <c r="T93" s="683"/>
      <c r="U93" s="36"/>
      <c r="V93" s="36"/>
      <c r="W93" s="36"/>
      <c r="X93" s="36"/>
      <c r="Y93" s="36"/>
      <c r="Z93" s="36"/>
      <c r="AA93" s="684"/>
      <c r="AB93" s="685"/>
      <c r="AC93" s="373"/>
      <c r="AD93" s="373"/>
      <c r="AE93" s="497" t="str">
        <f t="shared" si="10"/>
        <v/>
      </c>
      <c r="AF93" s="503"/>
      <c r="AG93" s="503"/>
      <c r="AH93" s="252" t="str">
        <f t="shared" si="8"/>
        <v/>
      </c>
      <c r="AI93" s="228" t="str">
        <f>IF(M93&lt;&gt;"", YEARFRAC(M93, 'National Information'!$H$23), "")</f>
        <v/>
      </c>
      <c r="AJ93" s="197" t="str">
        <f>IF(NOT(M93&gt;1),"",IF(NOT(AEC2DATA!T57&lt;AI93),"O","P"))</f>
        <v/>
      </c>
      <c r="AK93" s="188" t="str">
        <f t="shared" si="9"/>
        <v/>
      </c>
      <c r="AL93" s="219"/>
      <c r="AM93" s="14"/>
    </row>
    <row r="94" spans="2:39" ht="19.7" customHeight="1" thickBot="1" x14ac:dyDescent="0.3">
      <c r="B94" s="685"/>
      <c r="C94" s="686"/>
      <c r="D94" s="732"/>
      <c r="E94" s="733"/>
      <c r="F94" s="734"/>
      <c r="G94" s="735"/>
      <c r="H94" s="153"/>
      <c r="I94" s="154"/>
      <c r="J94" s="155"/>
      <c r="K94" s="156"/>
      <c r="L94" s="36"/>
      <c r="M94" s="152"/>
      <c r="N94" s="35"/>
      <c r="O94" s="682" t="s">
        <v>85</v>
      </c>
      <c r="P94" s="682"/>
      <c r="Q94" s="683"/>
      <c r="R94" s="683"/>
      <c r="S94" s="683"/>
      <c r="T94" s="683"/>
      <c r="U94" s="36"/>
      <c r="V94" s="36"/>
      <c r="W94" s="36"/>
      <c r="X94" s="36"/>
      <c r="Y94" s="36"/>
      <c r="Z94" s="36"/>
      <c r="AA94" s="684"/>
      <c r="AB94" s="685"/>
      <c r="AC94" s="373"/>
      <c r="AD94" s="373"/>
      <c r="AE94" s="497" t="str">
        <f t="shared" si="10"/>
        <v/>
      </c>
      <c r="AF94" s="503"/>
      <c r="AG94" s="503"/>
      <c r="AH94" s="252" t="str">
        <f t="shared" si="8"/>
        <v/>
      </c>
      <c r="AI94" s="228" t="str">
        <f>IF(M94&lt;&gt;"", YEARFRAC(M94, 'National Information'!$H$23), "")</f>
        <v/>
      </c>
      <c r="AJ94" s="197" t="str">
        <f>IF(NOT(M94&gt;1),"",IF(NOT(AEC2DATA!T58&lt;AI94),"O","P"))</f>
        <v/>
      </c>
      <c r="AK94" s="188" t="str">
        <f t="shared" si="9"/>
        <v/>
      </c>
      <c r="AL94" s="219"/>
      <c r="AM94" s="14"/>
    </row>
    <row r="95" spans="2:39" ht="19.7" customHeight="1" thickBot="1" x14ac:dyDescent="0.3">
      <c r="B95" s="685"/>
      <c r="C95" s="686"/>
      <c r="D95" s="732"/>
      <c r="E95" s="733"/>
      <c r="F95" s="734"/>
      <c r="G95" s="735"/>
      <c r="H95" s="153"/>
      <c r="I95" s="154"/>
      <c r="J95" s="155"/>
      <c r="K95" s="156"/>
      <c r="L95" s="36"/>
      <c r="M95" s="152"/>
      <c r="N95" s="35"/>
      <c r="O95" s="682" t="s">
        <v>85</v>
      </c>
      <c r="P95" s="682"/>
      <c r="Q95" s="683"/>
      <c r="R95" s="683"/>
      <c r="S95" s="683"/>
      <c r="T95" s="683"/>
      <c r="U95" s="36"/>
      <c r="V95" s="36"/>
      <c r="W95" s="36"/>
      <c r="X95" s="36"/>
      <c r="Y95" s="36"/>
      <c r="Z95" s="36"/>
      <c r="AA95" s="684"/>
      <c r="AB95" s="685"/>
      <c r="AC95" s="373"/>
      <c r="AD95" s="373"/>
      <c r="AE95" s="497" t="str">
        <f t="shared" si="10"/>
        <v/>
      </c>
      <c r="AF95" s="503"/>
      <c r="AG95" s="503"/>
      <c r="AH95" s="252" t="str">
        <f t="shared" si="8"/>
        <v/>
      </c>
      <c r="AI95" s="228" t="str">
        <f>IF(M95&lt;&gt;"", YEARFRAC(M95, 'National Information'!$H$23), "")</f>
        <v/>
      </c>
      <c r="AJ95" s="197" t="str">
        <f>IF(NOT(M95&gt;1),"",IF(NOT(AEC2DATA!T59&lt;AI95),"O","P"))</f>
        <v/>
      </c>
      <c r="AK95" s="188" t="str">
        <f t="shared" si="9"/>
        <v/>
      </c>
      <c r="AL95" s="219"/>
      <c r="AM95" s="14"/>
    </row>
    <row r="96" spans="2:39" ht="19.7" customHeight="1" thickBot="1" x14ac:dyDescent="0.3">
      <c r="B96" s="685"/>
      <c r="C96" s="686"/>
      <c r="D96" s="732"/>
      <c r="E96" s="733"/>
      <c r="F96" s="734"/>
      <c r="G96" s="735"/>
      <c r="H96" s="153"/>
      <c r="I96" s="154"/>
      <c r="J96" s="155"/>
      <c r="K96" s="156"/>
      <c r="L96" s="36"/>
      <c r="M96" s="152"/>
      <c r="N96" s="35"/>
      <c r="O96" s="682" t="s">
        <v>85</v>
      </c>
      <c r="P96" s="682"/>
      <c r="Q96" s="683"/>
      <c r="R96" s="683"/>
      <c r="S96" s="683"/>
      <c r="T96" s="683"/>
      <c r="U96" s="36"/>
      <c r="V96" s="36"/>
      <c r="W96" s="36"/>
      <c r="X96" s="36"/>
      <c r="Y96" s="36"/>
      <c r="Z96" s="36"/>
      <c r="AA96" s="684"/>
      <c r="AB96" s="685"/>
      <c r="AC96" s="373"/>
      <c r="AD96" s="373"/>
      <c r="AE96" s="497" t="str">
        <f t="shared" si="10"/>
        <v/>
      </c>
      <c r="AF96" s="503"/>
      <c r="AG96" s="503"/>
      <c r="AH96" s="252" t="str">
        <f t="shared" si="8"/>
        <v/>
      </c>
      <c r="AI96" s="228" t="str">
        <f>IF(M96&lt;&gt;"", YEARFRAC(M96, 'National Information'!$H$23), "")</f>
        <v/>
      </c>
      <c r="AJ96" s="197" t="str">
        <f>IF(NOT(M96&gt;1),"",IF(NOT(AEC2DATA!T60&lt;AI96),"O","P"))</f>
        <v/>
      </c>
      <c r="AK96" s="188" t="str">
        <f t="shared" si="9"/>
        <v/>
      </c>
      <c r="AL96" s="219"/>
      <c r="AM96" s="14"/>
    </row>
    <row r="97" spans="2:39" ht="19.7" customHeight="1" thickBot="1" x14ac:dyDescent="0.3">
      <c r="B97" s="685"/>
      <c r="C97" s="686"/>
      <c r="D97" s="732"/>
      <c r="E97" s="733"/>
      <c r="F97" s="734"/>
      <c r="G97" s="735"/>
      <c r="H97" s="153"/>
      <c r="I97" s="154"/>
      <c r="J97" s="155"/>
      <c r="K97" s="156"/>
      <c r="L97" s="36"/>
      <c r="M97" s="152"/>
      <c r="N97" s="35"/>
      <c r="O97" s="682" t="s">
        <v>85</v>
      </c>
      <c r="P97" s="682"/>
      <c r="Q97" s="683"/>
      <c r="R97" s="683"/>
      <c r="S97" s="683"/>
      <c r="T97" s="683"/>
      <c r="U97" s="36"/>
      <c r="V97" s="36"/>
      <c r="W97" s="36"/>
      <c r="X97" s="36"/>
      <c r="Y97" s="36"/>
      <c r="Z97" s="36"/>
      <c r="AA97" s="684"/>
      <c r="AB97" s="685"/>
      <c r="AC97" s="373"/>
      <c r="AD97" s="373"/>
      <c r="AE97" s="497" t="str">
        <f t="shared" si="10"/>
        <v/>
      </c>
      <c r="AF97" s="503"/>
      <c r="AG97" s="503"/>
      <c r="AH97" s="252" t="str">
        <f t="shared" si="8"/>
        <v/>
      </c>
      <c r="AI97" s="228" t="str">
        <f>IF(M97&lt;&gt;"", YEARFRAC(M97, 'National Information'!$H$23), "")</f>
        <v/>
      </c>
      <c r="AJ97" s="197" t="str">
        <f>IF(NOT(M97&gt;1),"",IF(NOT(AEC2DATA!T61&lt;AI97),"O","P"))</f>
        <v/>
      </c>
      <c r="AK97" s="188" t="str">
        <f t="shared" si="9"/>
        <v/>
      </c>
      <c r="AL97" s="219"/>
      <c r="AM97" s="14"/>
    </row>
    <row r="98" spans="2:39" ht="19.7" customHeight="1" thickBot="1" x14ac:dyDescent="0.3">
      <c r="B98" s="685"/>
      <c r="C98" s="686"/>
      <c r="D98" s="732"/>
      <c r="E98" s="733"/>
      <c r="F98" s="734"/>
      <c r="G98" s="735"/>
      <c r="H98" s="153"/>
      <c r="I98" s="154"/>
      <c r="J98" s="155"/>
      <c r="K98" s="156"/>
      <c r="L98" s="36"/>
      <c r="M98" s="152"/>
      <c r="N98" s="35"/>
      <c r="O98" s="682" t="s">
        <v>85</v>
      </c>
      <c r="P98" s="682"/>
      <c r="Q98" s="683"/>
      <c r="R98" s="683"/>
      <c r="S98" s="683"/>
      <c r="T98" s="683"/>
      <c r="U98" s="36"/>
      <c r="V98" s="36"/>
      <c r="W98" s="36"/>
      <c r="X98" s="36"/>
      <c r="Y98" s="36"/>
      <c r="Z98" s="36"/>
      <c r="AA98" s="684"/>
      <c r="AB98" s="685"/>
      <c r="AC98" s="373"/>
      <c r="AD98" s="373"/>
      <c r="AE98" s="497" t="str">
        <f t="shared" si="10"/>
        <v/>
      </c>
      <c r="AF98" s="503"/>
      <c r="AG98" s="503"/>
      <c r="AH98" s="252" t="str">
        <f t="shared" si="8"/>
        <v/>
      </c>
      <c r="AI98" s="228" t="str">
        <f>IF(M98&lt;&gt;"", YEARFRAC(M98, 'National Information'!$H$23), "")</f>
        <v/>
      </c>
      <c r="AJ98" s="197" t="str">
        <f>IF(NOT(M98&gt;1),"",IF(NOT(AEC2DATA!T62&lt;AI98),"O","P"))</f>
        <v/>
      </c>
      <c r="AK98" s="188" t="str">
        <f t="shared" si="9"/>
        <v/>
      </c>
      <c r="AL98" s="219"/>
      <c r="AM98" s="14"/>
    </row>
    <row r="99" spans="2:39" ht="19.7" customHeight="1" thickBot="1" x14ac:dyDescent="0.3">
      <c r="B99" s="685"/>
      <c r="C99" s="686"/>
      <c r="D99" s="732"/>
      <c r="E99" s="733"/>
      <c r="F99" s="734"/>
      <c r="G99" s="735"/>
      <c r="H99" s="153"/>
      <c r="I99" s="154"/>
      <c r="J99" s="155"/>
      <c r="K99" s="157"/>
      <c r="L99" s="158"/>
      <c r="M99" s="152"/>
      <c r="N99" s="35"/>
      <c r="O99" s="682" t="s">
        <v>85</v>
      </c>
      <c r="P99" s="682"/>
      <c r="Q99" s="683"/>
      <c r="R99" s="683"/>
      <c r="S99" s="683"/>
      <c r="T99" s="683"/>
      <c r="U99" s="36"/>
      <c r="V99" s="36"/>
      <c r="W99" s="36"/>
      <c r="X99" s="36"/>
      <c r="Y99" s="36"/>
      <c r="Z99" s="36"/>
      <c r="AA99" s="684"/>
      <c r="AB99" s="685"/>
      <c r="AC99" s="373"/>
      <c r="AD99" s="373"/>
      <c r="AE99" s="497" t="str">
        <f t="shared" si="10"/>
        <v/>
      </c>
      <c r="AF99" s="503"/>
      <c r="AG99" s="503"/>
      <c r="AH99" s="252" t="str">
        <f t="shared" si="8"/>
        <v/>
      </c>
      <c r="AI99" s="228" t="str">
        <f>IF(M99&lt;&gt;"", YEARFRAC(M99, 'National Information'!$H$23), "")</f>
        <v/>
      </c>
      <c r="AJ99" s="197" t="str">
        <f>IF(NOT(M99&gt;1),"",IF(NOT(AEC2DATA!T63&lt;AI99),"O","P"))</f>
        <v/>
      </c>
      <c r="AK99" s="188" t="str">
        <f t="shared" si="9"/>
        <v/>
      </c>
      <c r="AL99" s="219"/>
      <c r="AM99" s="14"/>
    </row>
    <row r="100" spans="2:39" ht="19.7" customHeight="1" thickBot="1" x14ac:dyDescent="0.3">
      <c r="B100" s="685"/>
      <c r="C100" s="686"/>
      <c r="D100" s="732"/>
      <c r="E100" s="733"/>
      <c r="F100" s="734"/>
      <c r="G100" s="735"/>
      <c r="H100" s="153"/>
      <c r="I100" s="154"/>
      <c r="J100" s="155"/>
      <c r="K100" s="157"/>
      <c r="L100" s="158"/>
      <c r="M100" s="152"/>
      <c r="N100" s="35"/>
      <c r="O100" s="682" t="s">
        <v>85</v>
      </c>
      <c r="P100" s="682"/>
      <c r="Q100" s="683"/>
      <c r="R100" s="683"/>
      <c r="S100" s="683"/>
      <c r="T100" s="683"/>
      <c r="U100" s="36"/>
      <c r="V100" s="36"/>
      <c r="W100" s="36"/>
      <c r="X100" s="36"/>
      <c r="Y100" s="36"/>
      <c r="Z100" s="36"/>
      <c r="AA100" s="684"/>
      <c r="AB100" s="685"/>
      <c r="AC100" s="373"/>
      <c r="AD100" s="373"/>
      <c r="AE100" s="497" t="str">
        <f t="shared" si="10"/>
        <v/>
      </c>
      <c r="AF100" s="503"/>
      <c r="AG100" s="503"/>
      <c r="AH100" s="252" t="str">
        <f t="shared" si="8"/>
        <v/>
      </c>
      <c r="AI100" s="228" t="str">
        <f>IF(M100&lt;&gt;"", YEARFRAC(M100, 'National Information'!$H$23), "")</f>
        <v/>
      </c>
      <c r="AJ100" s="197" t="str">
        <f>IF(NOT(M100&gt;1),"",IF(NOT(AEC2DATA!T64&lt;AI100),"O","P"))</f>
        <v/>
      </c>
      <c r="AK100" s="188" t="str">
        <f t="shared" si="9"/>
        <v/>
      </c>
      <c r="AL100" s="219"/>
      <c r="AM100" s="14"/>
    </row>
    <row r="101" spans="2:39" ht="19.7" customHeight="1" x14ac:dyDescent="0.25">
      <c r="B101" s="685"/>
      <c r="C101" s="686"/>
      <c r="D101" s="732"/>
      <c r="E101" s="733"/>
      <c r="F101" s="734"/>
      <c r="G101" s="735"/>
      <c r="H101" s="153"/>
      <c r="I101" s="154"/>
      <c r="J101" s="155"/>
      <c r="K101" s="157"/>
      <c r="L101" s="158"/>
      <c r="M101" s="152"/>
      <c r="N101" s="35"/>
      <c r="O101" s="682" t="s">
        <v>85</v>
      </c>
      <c r="P101" s="682"/>
      <c r="Q101" s="683"/>
      <c r="R101" s="683"/>
      <c r="S101" s="683"/>
      <c r="T101" s="683"/>
      <c r="U101" s="36"/>
      <c r="V101" s="36"/>
      <c r="W101" s="36"/>
      <c r="X101" s="36"/>
      <c r="Y101" s="36"/>
      <c r="Z101" s="36"/>
      <c r="AA101" s="684"/>
      <c r="AB101" s="685"/>
      <c r="AC101" s="373"/>
      <c r="AD101" s="373"/>
      <c r="AE101" s="497" t="str">
        <f t="shared" si="10"/>
        <v/>
      </c>
      <c r="AF101" s="503"/>
      <c r="AG101" s="503"/>
      <c r="AH101" s="252" t="str">
        <f t="shared" si="8"/>
        <v/>
      </c>
      <c r="AI101" s="228" t="str">
        <f>IF(M101&lt;&gt;"", YEARFRAC(M101, 'National Information'!$H$23), "")</f>
        <v/>
      </c>
      <c r="AJ101" s="197" t="str">
        <f>IF(NOT(M101&gt;1),"",IF(NOT(AEC2DATA!T65&lt;AI101),"O","P"))</f>
        <v/>
      </c>
      <c r="AK101" s="188" t="str">
        <f t="shared" si="9"/>
        <v/>
      </c>
      <c r="AL101" s="219"/>
      <c r="AM101" s="14"/>
    </row>
    <row r="102" spans="2:39" ht="19.7" customHeight="1" x14ac:dyDescent="0.25">
      <c r="B102" s="693" t="s">
        <v>475</v>
      </c>
      <c r="C102" s="693"/>
      <c r="D102" s="694"/>
      <c r="E102" s="694"/>
      <c r="F102" s="694"/>
      <c r="G102" s="694"/>
      <c r="H102" s="693"/>
      <c r="L102" s="695"/>
      <c r="M102" s="695"/>
      <c r="N102" s="695"/>
      <c r="O102" s="695"/>
      <c r="P102" s="695"/>
      <c r="Q102" s="695"/>
      <c r="S102" s="696"/>
      <c r="T102" s="696"/>
      <c r="U102" s="696"/>
      <c r="W102" s="697" t="s">
        <v>89</v>
      </c>
      <c r="X102" s="697"/>
      <c r="AA102" s="696"/>
      <c r="AB102" s="696"/>
      <c r="AC102" s="373"/>
      <c r="AD102" s="373"/>
      <c r="AE102" s="499"/>
      <c r="AF102" s="500"/>
      <c r="AG102" s="500"/>
      <c r="AL102" s="219"/>
      <c r="AM102" s="14"/>
    </row>
    <row r="103" spans="2:39" ht="11.25" customHeight="1" x14ac:dyDescent="0.25">
      <c r="F103" s="248"/>
      <c r="G103" s="248"/>
      <c r="H103" s="250" t="str">
        <f t="shared" ref="H103:H108" si="11">+H69</f>
        <v xml:space="preserve">   36 Battersea Square</v>
      </c>
      <c r="I103" s="248"/>
      <c r="K103" s="15"/>
      <c r="L103" s="15"/>
      <c r="M103" s="15"/>
      <c r="N103" s="15"/>
      <c r="O103" s="15"/>
      <c r="P103" s="15"/>
      <c r="Q103" s="15"/>
      <c r="R103" s="15"/>
      <c r="S103" s="15"/>
      <c r="T103" s="15"/>
      <c r="U103" s="15"/>
      <c r="V103" s="15"/>
      <c r="W103" s="15"/>
      <c r="X103" s="15"/>
      <c r="Y103" s="15"/>
      <c r="Z103" s="15"/>
      <c r="AA103" s="15"/>
      <c r="AB103" s="15"/>
      <c r="AC103" s="16"/>
      <c r="AD103" s="16"/>
      <c r="AE103" s="16"/>
      <c r="AF103" s="189"/>
      <c r="AG103" s="189"/>
      <c r="AL103" s="219"/>
      <c r="AM103" s="14"/>
    </row>
    <row r="104" spans="2:39" ht="11.25" customHeight="1" x14ac:dyDescent="0.25">
      <c r="F104" s="248"/>
      <c r="G104" s="248"/>
      <c r="H104" s="248" t="str">
        <f t="shared" si="11"/>
        <v xml:space="preserve">   London</v>
      </c>
      <c r="I104" s="251"/>
      <c r="K104" s="250"/>
      <c r="L104" s="18"/>
      <c r="M104" s="18"/>
      <c r="N104" s="18"/>
      <c r="O104" s="18"/>
      <c r="P104" s="18"/>
      <c r="Q104" s="18"/>
      <c r="R104" s="18"/>
      <c r="S104" s="18"/>
      <c r="T104" s="18"/>
      <c r="U104" s="18"/>
      <c r="V104" s="707" t="s">
        <v>57</v>
      </c>
      <c r="W104" s="707"/>
      <c r="X104" s="707"/>
      <c r="Y104" s="707"/>
      <c r="Z104" s="707"/>
      <c r="AA104" s="707"/>
      <c r="AB104" s="707"/>
      <c r="AC104" s="183"/>
      <c r="AD104" s="183"/>
      <c r="AE104" s="18"/>
      <c r="AF104" s="190"/>
      <c r="AG104" s="190"/>
      <c r="AL104" s="219"/>
      <c r="AM104" s="14"/>
    </row>
    <row r="105" spans="2:39" ht="11.25" customHeight="1" x14ac:dyDescent="0.25">
      <c r="F105" s="248"/>
      <c r="G105" s="248"/>
      <c r="H105" s="248" t="str">
        <f t="shared" si="11"/>
        <v xml:space="preserve">   SW11 3RA</v>
      </c>
      <c r="I105" s="251"/>
      <c r="K105" s="44"/>
      <c r="L105" s="20"/>
      <c r="M105" s="20"/>
      <c r="N105" s="20"/>
      <c r="O105" s="20"/>
      <c r="P105" s="20"/>
      <c r="Q105" s="20"/>
      <c r="R105" s="20"/>
      <c r="S105" s="20"/>
      <c r="T105" s="20"/>
      <c r="U105" s="20"/>
      <c r="V105" s="708" t="s">
        <v>59</v>
      </c>
      <c r="W105" s="708"/>
      <c r="X105" s="708"/>
      <c r="Y105" s="708"/>
      <c r="Z105" s="708"/>
      <c r="AA105" s="708"/>
      <c r="AB105" s="19" t="s">
        <v>60</v>
      </c>
      <c r="AC105" s="184"/>
      <c r="AD105" s="184"/>
      <c r="AE105" s="20"/>
      <c r="AF105" s="191"/>
      <c r="AG105" s="191"/>
      <c r="AL105" s="219"/>
      <c r="AM105" s="14"/>
    </row>
    <row r="106" spans="2:39" ht="11.25" customHeight="1" x14ac:dyDescent="0.25">
      <c r="F106" s="248"/>
      <c r="G106" s="251"/>
      <c r="H106" s="249" t="str">
        <f t="shared" si="11"/>
        <v xml:space="preserve">   T: +020 7326 8001</v>
      </c>
      <c r="I106" s="251"/>
      <c r="K106" s="44"/>
      <c r="L106" s="20"/>
      <c r="M106" s="20"/>
      <c r="N106" s="20"/>
      <c r="O106" s="20"/>
      <c r="P106" s="20"/>
      <c r="Q106" s="20"/>
      <c r="R106" s="20"/>
      <c r="S106" s="20"/>
      <c r="T106" s="20"/>
      <c r="U106" s="20"/>
      <c r="V106" s="708" t="s">
        <v>62</v>
      </c>
      <c r="W106" s="708"/>
      <c r="X106" s="708"/>
      <c r="Y106" s="708"/>
      <c r="Z106" s="708"/>
      <c r="AA106" s="708"/>
      <c r="AB106" s="19" t="s">
        <v>63</v>
      </c>
      <c r="AC106" s="184"/>
      <c r="AD106" s="184"/>
      <c r="AE106" s="20"/>
      <c r="AF106" s="191"/>
      <c r="AG106" s="191"/>
      <c r="AL106" s="219"/>
      <c r="AM106" s="14"/>
    </row>
    <row r="107" spans="2:39" ht="11.25" customHeight="1" x14ac:dyDescent="0.25">
      <c r="F107" s="248"/>
      <c r="G107" s="251"/>
      <c r="H107" s="249" t="str">
        <f t="shared" si="11"/>
        <v xml:space="preserve">   F: +020 7924 2312</v>
      </c>
      <c r="I107" s="251"/>
      <c r="K107" s="44"/>
      <c r="L107" s="20"/>
      <c r="M107" s="20"/>
      <c r="N107" s="20"/>
      <c r="O107" s="20"/>
      <c r="P107" s="20"/>
      <c r="Q107" s="20"/>
      <c r="R107" s="20"/>
      <c r="S107" s="20"/>
      <c r="T107" s="20"/>
      <c r="U107" s="20"/>
      <c r="V107" s="708" t="s">
        <v>64</v>
      </c>
      <c r="W107" s="708"/>
      <c r="X107" s="708"/>
      <c r="Y107" s="708"/>
      <c r="Z107" s="708"/>
      <c r="AA107" s="708"/>
      <c r="AB107" s="19" t="s">
        <v>65</v>
      </c>
      <c r="AC107" s="184"/>
      <c r="AD107" s="184"/>
      <c r="AE107" s="20"/>
      <c r="AF107" s="191"/>
      <c r="AG107" s="191"/>
      <c r="AL107" s="219"/>
      <c r="AM107" s="14"/>
    </row>
    <row r="108" spans="2:39" ht="11.25" customHeight="1" x14ac:dyDescent="0.25">
      <c r="F108" s="248"/>
      <c r="G108" s="251"/>
      <c r="H108" s="249" t="str">
        <f t="shared" si="11"/>
        <v xml:space="preserve">   E: exams@rad.org.uk</v>
      </c>
      <c r="I108" s="251"/>
      <c r="K108" s="44"/>
      <c r="L108" s="20"/>
      <c r="M108" s="20"/>
      <c r="N108" s="20"/>
      <c r="O108" s="20"/>
      <c r="P108" s="20"/>
      <c r="Q108" s="20"/>
      <c r="R108" s="20"/>
      <c r="S108" s="20"/>
      <c r="T108" s="20"/>
      <c r="U108" s="20"/>
      <c r="V108" s="708" t="s">
        <v>66</v>
      </c>
      <c r="W108" s="708"/>
      <c r="X108" s="708"/>
      <c r="Y108" s="708"/>
      <c r="Z108" s="708"/>
      <c r="AA108" s="708"/>
      <c r="AB108" s="19" t="s">
        <v>67</v>
      </c>
      <c r="AC108" s="184"/>
      <c r="AD108" s="184"/>
      <c r="AE108" s="20"/>
      <c r="AF108" s="191"/>
      <c r="AG108" s="191"/>
      <c r="AL108" s="219"/>
      <c r="AM108" s="14"/>
    </row>
    <row r="109" spans="2:39" ht="11.25" customHeight="1" x14ac:dyDescent="0.25">
      <c r="B109" s="249" t="s">
        <v>71</v>
      </c>
      <c r="K109" s="44"/>
      <c r="L109" s="20"/>
      <c r="M109" s="20"/>
      <c r="N109" s="20"/>
      <c r="O109" s="20"/>
      <c r="P109" s="20"/>
      <c r="Q109" s="45"/>
      <c r="R109" s="45"/>
      <c r="S109" s="45"/>
      <c r="T109" s="20"/>
      <c r="U109" s="20"/>
      <c r="V109" s="708" t="s">
        <v>69</v>
      </c>
      <c r="W109" s="708"/>
      <c r="X109" s="708"/>
      <c r="Y109" s="708"/>
      <c r="Z109" s="708"/>
      <c r="AA109" s="708"/>
      <c r="AB109" s="19" t="s">
        <v>70</v>
      </c>
      <c r="AC109" s="184"/>
      <c r="AD109" s="184"/>
      <c r="AE109" s="20"/>
      <c r="AF109" s="191"/>
      <c r="AG109" s="191"/>
      <c r="AL109" s="219"/>
      <c r="AM109" s="14"/>
    </row>
    <row r="110" spans="2:39" ht="4.5" customHeight="1" x14ac:dyDescent="0.25">
      <c r="L110" s="21"/>
      <c r="M110" s="21"/>
      <c r="N110" s="21"/>
      <c r="O110" s="21"/>
      <c r="P110" s="21"/>
      <c r="Q110" s="21"/>
      <c r="R110" s="21"/>
      <c r="S110" s="21"/>
      <c r="T110" s="21"/>
      <c r="U110" s="21"/>
      <c r="V110" s="46"/>
      <c r="W110" s="46"/>
      <c r="X110" s="46"/>
      <c r="Y110" s="46"/>
      <c r="Z110" s="46"/>
      <c r="AA110" s="46"/>
      <c r="AB110" s="46"/>
      <c r="AC110" s="185"/>
      <c r="AD110" s="185"/>
      <c r="AE110" s="21"/>
      <c r="AF110" s="193"/>
      <c r="AG110" s="193"/>
      <c r="AL110" s="219"/>
      <c r="AM110" s="14"/>
    </row>
    <row r="111" spans="2:39" ht="19.5" customHeight="1" x14ac:dyDescent="0.25">
      <c r="B111" s="713" t="s">
        <v>72</v>
      </c>
      <c r="C111" s="713"/>
      <c r="D111" s="713"/>
      <c r="E111" s="713"/>
      <c r="F111" s="713"/>
      <c r="G111" s="713"/>
      <c r="H111" s="713"/>
      <c r="I111" s="23" t="str">
        <f>+'3 - FORM AEC1 (2016)'!$G$19</f>
        <v/>
      </c>
      <c r="J111" s="714" t="str">
        <f>'3 - FORM AEC1 (2016)'!$H$18</f>
        <v/>
      </c>
      <c r="K111" s="714"/>
      <c r="L111" s="24"/>
      <c r="M111" s="25"/>
      <c r="N111" s="715" t="s">
        <v>73</v>
      </c>
      <c r="O111" s="715"/>
      <c r="P111" s="715"/>
      <c r="Q111" s="715"/>
      <c r="R111" s="715"/>
      <c r="S111" s="716"/>
      <c r="T111" s="716"/>
      <c r="U111" s="716"/>
      <c r="V111" s="716"/>
      <c r="W111" s="716"/>
      <c r="X111" s="716"/>
      <c r="Y111" s="716"/>
      <c r="Z111" s="716"/>
      <c r="AA111" s="716"/>
      <c r="AB111" s="716"/>
      <c r="AC111" s="373"/>
      <c r="AD111" s="373"/>
      <c r="AE111" s="501"/>
      <c r="AF111" s="502"/>
      <c r="AG111" s="502"/>
      <c r="AH111" s="187"/>
      <c r="AI111" s="230"/>
      <c r="AJ111" s="187"/>
      <c r="AL111" s="219"/>
      <c r="AM111" s="14"/>
    </row>
    <row r="112" spans="2:39" ht="11.25" customHeight="1" thickBot="1" x14ac:dyDescent="0.3">
      <c r="I112" s="27"/>
      <c r="J112" s="28"/>
      <c r="K112" s="27"/>
      <c r="L112" s="29"/>
      <c r="S112" s="30"/>
      <c r="T112" s="30"/>
      <c r="U112" s="26"/>
      <c r="V112" s="26"/>
      <c r="W112" s="26"/>
      <c r="X112" s="26"/>
      <c r="Y112" s="26"/>
      <c r="Z112" s="26"/>
      <c r="AA112" s="26"/>
      <c r="AB112" s="26"/>
      <c r="AC112" s="31"/>
      <c r="AD112" s="31"/>
      <c r="AE112" s="31"/>
      <c r="AF112" s="194"/>
      <c r="AG112" s="194"/>
      <c r="AH112" s="187"/>
      <c r="AI112" s="230"/>
      <c r="AJ112" s="187"/>
      <c r="AL112" s="219"/>
      <c r="AM112" s="14"/>
    </row>
    <row r="113" spans="2:39" ht="19.7" customHeight="1" thickBot="1" x14ac:dyDescent="0.3">
      <c r="B113" s="723" t="s">
        <v>74</v>
      </c>
      <c r="C113" s="723"/>
      <c r="D113" s="725" t="s">
        <v>75</v>
      </c>
      <c r="E113" s="725"/>
      <c r="F113" s="725" t="s">
        <v>76</v>
      </c>
      <c r="G113" s="725"/>
      <c r="H113" s="736" t="s">
        <v>77</v>
      </c>
      <c r="I113" s="738" t="s">
        <v>78</v>
      </c>
      <c r="J113" s="704" t="s">
        <v>39</v>
      </c>
      <c r="K113" s="704" t="s">
        <v>40</v>
      </c>
      <c r="L113" s="32"/>
      <c r="M113" s="717" t="s">
        <v>79</v>
      </c>
      <c r="N113" s="719" t="s">
        <v>415</v>
      </c>
      <c r="O113" s="721" t="s">
        <v>81</v>
      </c>
      <c r="P113" s="721"/>
      <c r="Q113" s="727" t="s">
        <v>82</v>
      </c>
      <c r="R113" s="727"/>
      <c r="S113" s="729" t="s">
        <v>83</v>
      </c>
      <c r="T113" s="729"/>
      <c r="U113" s="704" t="s">
        <v>84</v>
      </c>
      <c r="V113" s="704"/>
      <c r="W113" s="704"/>
      <c r="X113" s="704"/>
      <c r="Y113" s="704"/>
      <c r="Z113" s="704"/>
      <c r="AA113" s="709" t="s">
        <v>407</v>
      </c>
      <c r="AB113" s="710"/>
      <c r="AC113" s="163"/>
      <c r="AD113" s="496"/>
      <c r="AE113" s="33"/>
      <c r="AF113" s="195"/>
      <c r="AG113" s="195"/>
      <c r="AH113" s="202" t="s">
        <v>417</v>
      </c>
      <c r="AI113" s="231"/>
      <c r="AJ113" s="199"/>
      <c r="AK113" s="687" t="s">
        <v>416</v>
      </c>
      <c r="AL113" s="219"/>
      <c r="AM113" s="14"/>
    </row>
    <row r="114" spans="2:39" ht="27.75" customHeight="1" thickBot="1" x14ac:dyDescent="0.3">
      <c r="B114" s="724"/>
      <c r="C114" s="724"/>
      <c r="D114" s="726"/>
      <c r="E114" s="726"/>
      <c r="F114" s="726"/>
      <c r="G114" s="726"/>
      <c r="H114" s="737"/>
      <c r="I114" s="739"/>
      <c r="J114" s="705"/>
      <c r="K114" s="705"/>
      <c r="L114" s="240"/>
      <c r="M114" s="718"/>
      <c r="N114" s="720"/>
      <c r="O114" s="722"/>
      <c r="P114" s="722"/>
      <c r="Q114" s="728"/>
      <c r="R114" s="728"/>
      <c r="S114" s="730"/>
      <c r="T114" s="730"/>
      <c r="U114" s="363">
        <v>1</v>
      </c>
      <c r="V114" s="363">
        <v>2</v>
      </c>
      <c r="W114" s="363">
        <v>3</v>
      </c>
      <c r="X114" s="363">
        <v>4</v>
      </c>
      <c r="Y114" s="363">
        <v>5</v>
      </c>
      <c r="Z114" s="363"/>
      <c r="AA114" s="711"/>
      <c r="AB114" s="712"/>
      <c r="AC114" s="163"/>
      <c r="AD114" s="496"/>
      <c r="AE114" s="33"/>
      <c r="AF114" s="195"/>
      <c r="AG114" s="195"/>
      <c r="AH114" s="200" t="s">
        <v>412</v>
      </c>
      <c r="AI114" s="232" t="s">
        <v>80</v>
      </c>
      <c r="AJ114" s="201" t="s">
        <v>413</v>
      </c>
      <c r="AK114" s="688"/>
      <c r="AL114" s="219"/>
      <c r="AM114" s="14"/>
    </row>
    <row r="115" spans="2:39" ht="19.7" customHeight="1" thickBot="1" x14ac:dyDescent="0.3">
      <c r="B115" s="698"/>
      <c r="C115" s="699"/>
      <c r="D115" s="732"/>
      <c r="E115" s="733"/>
      <c r="F115" s="734"/>
      <c r="G115" s="735"/>
      <c r="H115" s="237"/>
      <c r="I115" s="238"/>
      <c r="J115" s="239"/>
      <c r="K115" s="150"/>
      <c r="L115" s="151"/>
      <c r="M115" s="152"/>
      <c r="N115" s="35"/>
      <c r="O115" s="702" t="s">
        <v>85</v>
      </c>
      <c r="P115" s="702"/>
      <c r="Q115" s="703"/>
      <c r="R115" s="703"/>
      <c r="S115" s="703"/>
      <c r="T115" s="703"/>
      <c r="U115" s="37"/>
      <c r="V115" s="37"/>
      <c r="W115" s="37"/>
      <c r="X115" s="37"/>
      <c r="Y115" s="37"/>
      <c r="Z115" s="37"/>
      <c r="AA115" s="706"/>
      <c r="AB115" s="698"/>
      <c r="AC115" s="373"/>
      <c r="AD115" s="373"/>
      <c r="AE115" s="497" t="str">
        <f>IF(OR(ISTEXT(J115)),1,"")</f>
        <v/>
      </c>
      <c r="AF115" s="503"/>
      <c r="AG115" s="503"/>
      <c r="AH115" s="252" t="str">
        <f t="shared" ref="AH115:AH135" si="12">IF(NOT(AE115=1),"",IF(OR(COUNTBLANK(I115:I115)=1), "O", "P"))</f>
        <v/>
      </c>
      <c r="AI115" s="228" t="str">
        <f>IF(M115&lt;&gt;"", YEARFRAC(M115, 'National Information'!$H$23), "")</f>
        <v/>
      </c>
      <c r="AJ115" s="197" t="str">
        <f>IF(NOT(M115&gt;1),"",IF(NOT(AEC2DATA!T66&lt;AI115),"O","P"))</f>
        <v/>
      </c>
      <c r="AK115" s="188" t="str">
        <f t="shared" ref="AK115:AK135" si="13">IF((J115&lt;1),"",IF(OR(COUNTBLANK(D115:D115),(F115:F115)=""),"O","P"))</f>
        <v/>
      </c>
      <c r="AL115" s="219"/>
      <c r="AM115" s="14"/>
    </row>
    <row r="116" spans="2:39" ht="19.7" customHeight="1" thickBot="1" x14ac:dyDescent="0.3">
      <c r="B116" s="685"/>
      <c r="C116" s="686"/>
      <c r="D116" s="732"/>
      <c r="E116" s="733"/>
      <c r="F116" s="734"/>
      <c r="G116" s="735"/>
      <c r="H116" s="153"/>
      <c r="I116" s="154"/>
      <c r="J116" s="155"/>
      <c r="K116" s="156"/>
      <c r="L116" s="36"/>
      <c r="M116" s="152"/>
      <c r="N116" s="35"/>
      <c r="O116" s="682" t="s">
        <v>85</v>
      </c>
      <c r="P116" s="682"/>
      <c r="Q116" s="683"/>
      <c r="R116" s="683"/>
      <c r="S116" s="683"/>
      <c r="T116" s="683"/>
      <c r="U116" s="36"/>
      <c r="V116" s="36"/>
      <c r="W116" s="36"/>
      <c r="X116" s="36"/>
      <c r="Y116" s="36"/>
      <c r="Z116" s="36"/>
      <c r="AA116" s="684"/>
      <c r="AB116" s="685"/>
      <c r="AC116" s="373"/>
      <c r="AD116" s="373"/>
      <c r="AE116" s="497" t="str">
        <f t="shared" ref="AE116:AE135" si="14">IF(OR(ISTEXT(J116)),1,"")</f>
        <v/>
      </c>
      <c r="AF116" s="503"/>
      <c r="AG116" s="503"/>
      <c r="AH116" s="252" t="str">
        <f t="shared" si="12"/>
        <v/>
      </c>
      <c r="AI116" s="228" t="str">
        <f>IF(M116&lt;&gt;"", YEARFRAC(M116, 'National Information'!$H$23), "")</f>
        <v/>
      </c>
      <c r="AJ116" s="197" t="str">
        <f>IF(NOT(M116&gt;1),"",IF(NOT(AEC2DATA!T67&lt;AI116),"O","P"))</f>
        <v/>
      </c>
      <c r="AK116" s="188" t="str">
        <f t="shared" si="13"/>
        <v/>
      </c>
      <c r="AL116" s="219"/>
      <c r="AM116" s="14"/>
    </row>
    <row r="117" spans="2:39" ht="19.7" customHeight="1" thickBot="1" x14ac:dyDescent="0.3">
      <c r="B117" s="685"/>
      <c r="C117" s="686"/>
      <c r="D117" s="732"/>
      <c r="E117" s="733"/>
      <c r="F117" s="734"/>
      <c r="G117" s="735"/>
      <c r="H117" s="153"/>
      <c r="I117" s="154"/>
      <c r="J117" s="155"/>
      <c r="K117" s="156"/>
      <c r="L117" s="36"/>
      <c r="M117" s="152"/>
      <c r="N117" s="35"/>
      <c r="O117" s="682" t="s">
        <v>85</v>
      </c>
      <c r="P117" s="682"/>
      <c r="Q117" s="683"/>
      <c r="R117" s="683"/>
      <c r="S117" s="683"/>
      <c r="T117" s="683"/>
      <c r="U117" s="36"/>
      <c r="V117" s="36"/>
      <c r="W117" s="36"/>
      <c r="X117" s="36"/>
      <c r="Y117" s="36"/>
      <c r="Z117" s="36"/>
      <c r="AA117" s="684"/>
      <c r="AB117" s="685"/>
      <c r="AC117" s="373"/>
      <c r="AD117" s="373"/>
      <c r="AE117" s="497" t="str">
        <f t="shared" si="14"/>
        <v/>
      </c>
      <c r="AF117" s="503"/>
      <c r="AG117" s="503"/>
      <c r="AH117" s="252" t="str">
        <f t="shared" si="12"/>
        <v/>
      </c>
      <c r="AI117" s="228" t="str">
        <f>IF(M117&lt;&gt;"", YEARFRAC(M117, 'National Information'!$H$23), "")</f>
        <v/>
      </c>
      <c r="AJ117" s="197" t="str">
        <f>IF(NOT(M117&gt;1),"",IF(NOT(AEC2DATA!T68&lt;AI117),"O","P"))</f>
        <v/>
      </c>
      <c r="AK117" s="188" t="str">
        <f t="shared" si="13"/>
        <v/>
      </c>
      <c r="AL117" s="219"/>
      <c r="AM117" s="14"/>
    </row>
    <row r="118" spans="2:39" ht="19.7" customHeight="1" thickBot="1" x14ac:dyDescent="0.3">
      <c r="B118" s="685"/>
      <c r="C118" s="686"/>
      <c r="D118" s="732"/>
      <c r="E118" s="733"/>
      <c r="F118" s="734"/>
      <c r="G118" s="735"/>
      <c r="H118" s="153"/>
      <c r="I118" s="154"/>
      <c r="J118" s="155"/>
      <c r="K118" s="156"/>
      <c r="L118" s="36"/>
      <c r="M118" s="152"/>
      <c r="N118" s="35"/>
      <c r="O118" s="682" t="s">
        <v>85</v>
      </c>
      <c r="P118" s="682"/>
      <c r="Q118" s="683"/>
      <c r="R118" s="683"/>
      <c r="S118" s="683"/>
      <c r="T118" s="683"/>
      <c r="U118" s="36"/>
      <c r="V118" s="36"/>
      <c r="W118" s="36"/>
      <c r="X118" s="36"/>
      <c r="Y118" s="36"/>
      <c r="Z118" s="36"/>
      <c r="AA118" s="684"/>
      <c r="AB118" s="685"/>
      <c r="AC118" s="373"/>
      <c r="AD118" s="373"/>
      <c r="AE118" s="497" t="str">
        <f t="shared" si="14"/>
        <v/>
      </c>
      <c r="AF118" s="503"/>
      <c r="AG118" s="503"/>
      <c r="AH118" s="252" t="str">
        <f t="shared" si="12"/>
        <v/>
      </c>
      <c r="AI118" s="228" t="str">
        <f>IF(M118&lt;&gt;"", YEARFRAC(M118, 'National Information'!$H$23), "")</f>
        <v/>
      </c>
      <c r="AJ118" s="197" t="str">
        <f>IF(NOT(M118&gt;1),"",IF(NOT(AEC2DATA!T69&lt;AI118),"O","P"))</f>
        <v/>
      </c>
      <c r="AK118" s="188" t="str">
        <f t="shared" si="13"/>
        <v/>
      </c>
      <c r="AL118" s="219"/>
      <c r="AM118" s="14"/>
    </row>
    <row r="119" spans="2:39" ht="19.7" customHeight="1" thickBot="1" x14ac:dyDescent="0.3">
      <c r="B119" s="685"/>
      <c r="C119" s="686"/>
      <c r="D119" s="732"/>
      <c r="E119" s="733"/>
      <c r="F119" s="734"/>
      <c r="G119" s="735"/>
      <c r="H119" s="153"/>
      <c r="I119" s="154"/>
      <c r="J119" s="155"/>
      <c r="K119" s="156"/>
      <c r="L119" s="36"/>
      <c r="M119" s="152"/>
      <c r="N119" s="35"/>
      <c r="O119" s="682" t="s">
        <v>85</v>
      </c>
      <c r="P119" s="682"/>
      <c r="Q119" s="683"/>
      <c r="R119" s="683"/>
      <c r="S119" s="683"/>
      <c r="T119" s="683"/>
      <c r="U119" s="36"/>
      <c r="V119" s="36"/>
      <c r="W119" s="36"/>
      <c r="X119" s="36"/>
      <c r="Y119" s="36"/>
      <c r="Z119" s="36"/>
      <c r="AA119" s="684"/>
      <c r="AB119" s="685"/>
      <c r="AC119" s="373"/>
      <c r="AD119" s="373"/>
      <c r="AE119" s="497" t="str">
        <f t="shared" si="14"/>
        <v/>
      </c>
      <c r="AF119" s="503"/>
      <c r="AG119" s="503"/>
      <c r="AH119" s="252" t="str">
        <f t="shared" si="12"/>
        <v/>
      </c>
      <c r="AI119" s="228" t="str">
        <f>IF(M119&lt;&gt;"", YEARFRAC(M119, 'National Information'!$H$23), "")</f>
        <v/>
      </c>
      <c r="AJ119" s="197" t="str">
        <f>IF(NOT(M119&gt;1),"",IF(NOT(AEC2DATA!T70&lt;AI119),"O","P"))</f>
        <v/>
      </c>
      <c r="AK119" s="188" t="str">
        <f t="shared" si="13"/>
        <v/>
      </c>
      <c r="AL119" s="219"/>
      <c r="AM119" s="14"/>
    </row>
    <row r="120" spans="2:39" ht="19.7" customHeight="1" thickBot="1" x14ac:dyDescent="0.3">
      <c r="B120" s="685"/>
      <c r="C120" s="686"/>
      <c r="D120" s="732"/>
      <c r="E120" s="733"/>
      <c r="F120" s="734"/>
      <c r="G120" s="735"/>
      <c r="H120" s="153"/>
      <c r="I120" s="154"/>
      <c r="J120" s="155"/>
      <c r="K120" s="156"/>
      <c r="L120" s="36"/>
      <c r="M120" s="152"/>
      <c r="N120" s="35"/>
      <c r="O120" s="682" t="s">
        <v>85</v>
      </c>
      <c r="P120" s="682"/>
      <c r="Q120" s="683"/>
      <c r="R120" s="683"/>
      <c r="S120" s="683"/>
      <c r="T120" s="683"/>
      <c r="U120" s="36"/>
      <c r="V120" s="36"/>
      <c r="W120" s="36"/>
      <c r="X120" s="36"/>
      <c r="Y120" s="36"/>
      <c r="Z120" s="36"/>
      <c r="AA120" s="684"/>
      <c r="AB120" s="685"/>
      <c r="AC120" s="373"/>
      <c r="AD120" s="373"/>
      <c r="AE120" s="497" t="str">
        <f t="shared" si="14"/>
        <v/>
      </c>
      <c r="AF120" s="503"/>
      <c r="AG120" s="503"/>
      <c r="AH120" s="252" t="str">
        <f t="shared" si="12"/>
        <v/>
      </c>
      <c r="AI120" s="228" t="str">
        <f>IF(M120&lt;&gt;"", YEARFRAC(M120, 'National Information'!$H$23), "")</f>
        <v/>
      </c>
      <c r="AJ120" s="197" t="str">
        <f>IF(NOT(M120&gt;1),"",IF(NOT(AEC2DATA!T71&lt;AI120),"O","P"))</f>
        <v/>
      </c>
      <c r="AK120" s="188" t="str">
        <f t="shared" si="13"/>
        <v/>
      </c>
      <c r="AL120" s="219"/>
      <c r="AM120" s="14"/>
    </row>
    <row r="121" spans="2:39" ht="19.7" customHeight="1" thickBot="1" x14ac:dyDescent="0.3">
      <c r="B121" s="685"/>
      <c r="C121" s="686"/>
      <c r="D121" s="732"/>
      <c r="E121" s="733"/>
      <c r="F121" s="734"/>
      <c r="G121" s="735"/>
      <c r="H121" s="153"/>
      <c r="I121" s="154"/>
      <c r="J121" s="155"/>
      <c r="K121" s="156"/>
      <c r="L121" s="36"/>
      <c r="M121" s="152"/>
      <c r="N121" s="35"/>
      <c r="O121" s="682" t="s">
        <v>85</v>
      </c>
      <c r="P121" s="682"/>
      <c r="Q121" s="683"/>
      <c r="R121" s="683"/>
      <c r="S121" s="683"/>
      <c r="T121" s="683"/>
      <c r="U121" s="36"/>
      <c r="V121" s="36"/>
      <c r="W121" s="36"/>
      <c r="X121" s="36"/>
      <c r="Y121" s="36"/>
      <c r="Z121" s="36"/>
      <c r="AA121" s="684"/>
      <c r="AB121" s="685"/>
      <c r="AC121" s="373"/>
      <c r="AD121" s="373"/>
      <c r="AE121" s="497" t="str">
        <f t="shared" si="14"/>
        <v/>
      </c>
      <c r="AF121" s="503"/>
      <c r="AG121" s="503"/>
      <c r="AH121" s="252" t="str">
        <f t="shared" si="12"/>
        <v/>
      </c>
      <c r="AI121" s="228" t="str">
        <f>IF(M121&lt;&gt;"", YEARFRAC(M121, 'National Information'!$H$23), "")</f>
        <v/>
      </c>
      <c r="AJ121" s="197" t="str">
        <f>IF(NOT(M121&gt;1),"",IF(NOT(AEC2DATA!T72&lt;AI121),"O","P"))</f>
        <v/>
      </c>
      <c r="AK121" s="188" t="str">
        <f t="shared" si="13"/>
        <v/>
      </c>
      <c r="AL121" s="219"/>
      <c r="AM121" s="14"/>
    </row>
    <row r="122" spans="2:39" ht="19.7" customHeight="1" thickBot="1" x14ac:dyDescent="0.3">
      <c r="B122" s="685"/>
      <c r="C122" s="686"/>
      <c r="D122" s="732"/>
      <c r="E122" s="733"/>
      <c r="F122" s="734"/>
      <c r="G122" s="735"/>
      <c r="H122" s="153"/>
      <c r="I122" s="154"/>
      <c r="J122" s="155"/>
      <c r="K122" s="156"/>
      <c r="L122" s="36"/>
      <c r="M122" s="152"/>
      <c r="N122" s="35"/>
      <c r="O122" s="682" t="s">
        <v>85</v>
      </c>
      <c r="P122" s="682"/>
      <c r="Q122" s="683"/>
      <c r="R122" s="683"/>
      <c r="S122" s="683"/>
      <c r="T122" s="683"/>
      <c r="U122" s="36"/>
      <c r="V122" s="36"/>
      <c r="W122" s="36"/>
      <c r="X122" s="36"/>
      <c r="Y122" s="36"/>
      <c r="Z122" s="36"/>
      <c r="AA122" s="684"/>
      <c r="AB122" s="685"/>
      <c r="AC122" s="373"/>
      <c r="AD122" s="373"/>
      <c r="AE122" s="497" t="str">
        <f t="shared" si="14"/>
        <v/>
      </c>
      <c r="AF122" s="503"/>
      <c r="AG122" s="503"/>
      <c r="AH122" s="252" t="str">
        <f t="shared" si="12"/>
        <v/>
      </c>
      <c r="AI122" s="228" t="str">
        <f>IF(M122&lt;&gt;"", YEARFRAC(M122, 'National Information'!$H$23), "")</f>
        <v/>
      </c>
      <c r="AJ122" s="197" t="str">
        <f>IF(NOT(M122&gt;1),"",IF(NOT(AEC2DATA!T73&lt;AI122),"O","P"))</f>
        <v/>
      </c>
      <c r="AK122" s="188" t="str">
        <f t="shared" si="13"/>
        <v/>
      </c>
      <c r="AL122" s="219"/>
      <c r="AM122" s="14"/>
    </row>
    <row r="123" spans="2:39" ht="19.7" customHeight="1" thickBot="1" x14ac:dyDescent="0.3">
      <c r="B123" s="685"/>
      <c r="C123" s="686"/>
      <c r="D123" s="732"/>
      <c r="E123" s="733"/>
      <c r="F123" s="734"/>
      <c r="G123" s="735"/>
      <c r="H123" s="153"/>
      <c r="I123" s="154"/>
      <c r="J123" s="155"/>
      <c r="K123" s="156"/>
      <c r="L123" s="36"/>
      <c r="M123" s="152"/>
      <c r="N123" s="35"/>
      <c r="O123" s="682" t="s">
        <v>85</v>
      </c>
      <c r="P123" s="682"/>
      <c r="Q123" s="683"/>
      <c r="R123" s="683"/>
      <c r="S123" s="683"/>
      <c r="T123" s="683"/>
      <c r="U123" s="36"/>
      <c r="V123" s="36"/>
      <c r="W123" s="36"/>
      <c r="X123" s="36"/>
      <c r="Y123" s="36"/>
      <c r="Z123" s="36"/>
      <c r="AA123" s="684"/>
      <c r="AB123" s="685"/>
      <c r="AC123" s="373"/>
      <c r="AD123" s="373"/>
      <c r="AE123" s="497" t="str">
        <f t="shared" si="14"/>
        <v/>
      </c>
      <c r="AF123" s="503"/>
      <c r="AG123" s="503"/>
      <c r="AH123" s="252" t="str">
        <f t="shared" si="12"/>
        <v/>
      </c>
      <c r="AI123" s="228" t="str">
        <f>IF(M123&lt;&gt;"", YEARFRAC(M123, 'National Information'!$H$23), "")</f>
        <v/>
      </c>
      <c r="AJ123" s="197" t="str">
        <f>IF(NOT(M123&gt;1),"",IF(NOT(AEC2DATA!T74&lt;AI123),"O","P"))</f>
        <v/>
      </c>
      <c r="AK123" s="188" t="str">
        <f t="shared" si="13"/>
        <v/>
      </c>
      <c r="AL123" s="219"/>
      <c r="AM123" s="14"/>
    </row>
    <row r="124" spans="2:39" ht="19.7" customHeight="1" thickBot="1" x14ac:dyDescent="0.3">
      <c r="B124" s="685"/>
      <c r="C124" s="686"/>
      <c r="D124" s="732"/>
      <c r="E124" s="733"/>
      <c r="F124" s="734"/>
      <c r="G124" s="735"/>
      <c r="H124" s="153"/>
      <c r="I124" s="154"/>
      <c r="J124" s="155"/>
      <c r="K124" s="156"/>
      <c r="L124" s="36"/>
      <c r="M124" s="152"/>
      <c r="N124" s="35"/>
      <c r="O124" s="682" t="s">
        <v>85</v>
      </c>
      <c r="P124" s="682"/>
      <c r="Q124" s="683"/>
      <c r="R124" s="683"/>
      <c r="S124" s="683"/>
      <c r="T124" s="683"/>
      <c r="U124" s="36"/>
      <c r="V124" s="36"/>
      <c r="W124" s="36"/>
      <c r="X124" s="36"/>
      <c r="Y124" s="36"/>
      <c r="Z124" s="36"/>
      <c r="AA124" s="684"/>
      <c r="AB124" s="685"/>
      <c r="AC124" s="373"/>
      <c r="AD124" s="373"/>
      <c r="AE124" s="497" t="str">
        <f t="shared" si="14"/>
        <v/>
      </c>
      <c r="AF124" s="503"/>
      <c r="AG124" s="503"/>
      <c r="AH124" s="252" t="str">
        <f t="shared" si="12"/>
        <v/>
      </c>
      <c r="AI124" s="228" t="str">
        <f>IF(M124&lt;&gt;"", YEARFRAC(M124, 'National Information'!$H$23), "")</f>
        <v/>
      </c>
      <c r="AJ124" s="197" t="str">
        <f>IF(NOT(M124&gt;1),"",IF(NOT(AEC2DATA!T75&lt;AI124),"O","P"))</f>
        <v/>
      </c>
      <c r="AK124" s="188" t="str">
        <f t="shared" si="13"/>
        <v/>
      </c>
      <c r="AL124" s="219"/>
      <c r="AM124" s="14"/>
    </row>
    <row r="125" spans="2:39" ht="19.7" customHeight="1" thickBot="1" x14ac:dyDescent="0.3">
      <c r="B125" s="685"/>
      <c r="C125" s="686"/>
      <c r="D125" s="732"/>
      <c r="E125" s="733"/>
      <c r="F125" s="734"/>
      <c r="G125" s="735"/>
      <c r="H125" s="153"/>
      <c r="I125" s="154"/>
      <c r="J125" s="155"/>
      <c r="K125" s="156"/>
      <c r="L125" s="36"/>
      <c r="M125" s="152"/>
      <c r="N125" s="35"/>
      <c r="O125" s="682" t="s">
        <v>85</v>
      </c>
      <c r="P125" s="682"/>
      <c r="Q125" s="683"/>
      <c r="R125" s="683"/>
      <c r="S125" s="683"/>
      <c r="T125" s="683"/>
      <c r="U125" s="36"/>
      <c r="V125" s="36"/>
      <c r="W125" s="36"/>
      <c r="X125" s="36"/>
      <c r="Y125" s="36"/>
      <c r="Z125" s="36"/>
      <c r="AA125" s="684"/>
      <c r="AB125" s="685"/>
      <c r="AC125" s="373"/>
      <c r="AD125" s="373"/>
      <c r="AE125" s="497" t="str">
        <f t="shared" si="14"/>
        <v/>
      </c>
      <c r="AF125" s="503"/>
      <c r="AG125" s="503"/>
      <c r="AH125" s="252" t="str">
        <f t="shared" si="12"/>
        <v/>
      </c>
      <c r="AI125" s="228" t="str">
        <f>IF(M125&lt;&gt;"", YEARFRAC(M125, 'National Information'!$H$23), "")</f>
        <v/>
      </c>
      <c r="AJ125" s="197" t="str">
        <f>IF(NOT(M125&gt;1),"",IF(NOT(AEC2DATA!T76&lt;AI125),"O","P"))</f>
        <v/>
      </c>
      <c r="AK125" s="188" t="str">
        <f t="shared" si="13"/>
        <v/>
      </c>
      <c r="AL125" s="219"/>
      <c r="AM125" s="14"/>
    </row>
    <row r="126" spans="2:39" ht="19.7" customHeight="1" thickBot="1" x14ac:dyDescent="0.3">
      <c r="B126" s="685"/>
      <c r="C126" s="686"/>
      <c r="D126" s="732"/>
      <c r="E126" s="733"/>
      <c r="F126" s="734"/>
      <c r="G126" s="735"/>
      <c r="H126" s="153"/>
      <c r="I126" s="154"/>
      <c r="J126" s="155"/>
      <c r="K126" s="156"/>
      <c r="L126" s="36"/>
      <c r="M126" s="152"/>
      <c r="N126" s="35"/>
      <c r="O126" s="682" t="s">
        <v>85</v>
      </c>
      <c r="P126" s="682"/>
      <c r="Q126" s="683"/>
      <c r="R126" s="683"/>
      <c r="S126" s="683"/>
      <c r="T126" s="683"/>
      <c r="U126" s="36"/>
      <c r="V126" s="36"/>
      <c r="W126" s="36"/>
      <c r="X126" s="36"/>
      <c r="Y126" s="36"/>
      <c r="Z126" s="36"/>
      <c r="AA126" s="684"/>
      <c r="AB126" s="685"/>
      <c r="AC126" s="373"/>
      <c r="AD126" s="373"/>
      <c r="AE126" s="497" t="str">
        <f t="shared" si="14"/>
        <v/>
      </c>
      <c r="AF126" s="503"/>
      <c r="AG126" s="503"/>
      <c r="AH126" s="252" t="str">
        <f t="shared" si="12"/>
        <v/>
      </c>
      <c r="AI126" s="228" t="str">
        <f>IF(M126&lt;&gt;"", YEARFRAC(M126, 'National Information'!$H$23), "")</f>
        <v/>
      </c>
      <c r="AJ126" s="197" t="str">
        <f>IF(NOT(M126&gt;1),"",IF(NOT(AEC2DATA!T77&lt;AI126),"O","P"))</f>
        <v/>
      </c>
      <c r="AK126" s="188" t="str">
        <f t="shared" si="13"/>
        <v/>
      </c>
      <c r="AL126" s="219"/>
      <c r="AM126" s="14"/>
    </row>
    <row r="127" spans="2:39" ht="19.7" customHeight="1" thickBot="1" x14ac:dyDescent="0.3">
      <c r="B127" s="685"/>
      <c r="C127" s="686"/>
      <c r="D127" s="732"/>
      <c r="E127" s="733"/>
      <c r="F127" s="734"/>
      <c r="G127" s="735"/>
      <c r="H127" s="153"/>
      <c r="I127" s="154"/>
      <c r="J127" s="155"/>
      <c r="K127" s="156"/>
      <c r="L127" s="36"/>
      <c r="M127" s="152"/>
      <c r="N127" s="35"/>
      <c r="O127" s="682" t="s">
        <v>85</v>
      </c>
      <c r="P127" s="682"/>
      <c r="Q127" s="683"/>
      <c r="R127" s="683"/>
      <c r="S127" s="683"/>
      <c r="T127" s="683"/>
      <c r="U127" s="36"/>
      <c r="V127" s="36"/>
      <c r="W127" s="36"/>
      <c r="X127" s="36"/>
      <c r="Y127" s="36"/>
      <c r="Z127" s="36"/>
      <c r="AA127" s="684"/>
      <c r="AB127" s="685"/>
      <c r="AC127" s="373"/>
      <c r="AD127" s="373"/>
      <c r="AE127" s="497" t="str">
        <f t="shared" si="14"/>
        <v/>
      </c>
      <c r="AF127" s="503"/>
      <c r="AG127" s="503"/>
      <c r="AH127" s="252" t="str">
        <f t="shared" si="12"/>
        <v/>
      </c>
      <c r="AI127" s="228" t="str">
        <f>IF(M127&lt;&gt;"", YEARFRAC(M127, 'National Information'!$H$23), "")</f>
        <v/>
      </c>
      <c r="AJ127" s="197" t="str">
        <f>IF(NOT(M127&gt;1),"",IF(NOT(AEC2DATA!T78&lt;AI127),"O","P"))</f>
        <v/>
      </c>
      <c r="AK127" s="188" t="str">
        <f t="shared" si="13"/>
        <v/>
      </c>
      <c r="AL127" s="219"/>
      <c r="AM127" s="14"/>
    </row>
    <row r="128" spans="2:39" ht="19.7" customHeight="1" thickBot="1" x14ac:dyDescent="0.3">
      <c r="B128" s="685"/>
      <c r="C128" s="686"/>
      <c r="D128" s="732"/>
      <c r="E128" s="733"/>
      <c r="F128" s="734"/>
      <c r="G128" s="735"/>
      <c r="H128" s="153"/>
      <c r="I128" s="154"/>
      <c r="J128" s="155"/>
      <c r="K128" s="156"/>
      <c r="L128" s="36"/>
      <c r="M128" s="152"/>
      <c r="N128" s="35"/>
      <c r="O128" s="682" t="s">
        <v>85</v>
      </c>
      <c r="P128" s="682"/>
      <c r="Q128" s="683"/>
      <c r="R128" s="683"/>
      <c r="S128" s="683"/>
      <c r="T128" s="683"/>
      <c r="U128" s="36"/>
      <c r="V128" s="36"/>
      <c r="W128" s="36"/>
      <c r="X128" s="36"/>
      <c r="Y128" s="36"/>
      <c r="Z128" s="36"/>
      <c r="AA128" s="684"/>
      <c r="AB128" s="685"/>
      <c r="AC128" s="373"/>
      <c r="AD128" s="373"/>
      <c r="AE128" s="497" t="str">
        <f t="shared" si="14"/>
        <v/>
      </c>
      <c r="AF128" s="503"/>
      <c r="AG128" s="503"/>
      <c r="AH128" s="252" t="str">
        <f t="shared" si="12"/>
        <v/>
      </c>
      <c r="AI128" s="228" t="str">
        <f>IF(M128&lt;&gt;"", YEARFRAC(M128, 'National Information'!$H$23), "")</f>
        <v/>
      </c>
      <c r="AJ128" s="197" t="str">
        <f>IF(NOT(M128&gt;1),"",IF(NOT(AEC2DATA!T79&lt;AI128),"O","P"))</f>
        <v/>
      </c>
      <c r="AK128" s="188" t="str">
        <f t="shared" si="13"/>
        <v/>
      </c>
      <c r="AL128" s="219"/>
      <c r="AM128" s="14"/>
    </row>
    <row r="129" spans="2:39" ht="19.7" customHeight="1" thickBot="1" x14ac:dyDescent="0.3">
      <c r="B129" s="685"/>
      <c r="C129" s="686"/>
      <c r="D129" s="732"/>
      <c r="E129" s="733"/>
      <c r="F129" s="734"/>
      <c r="G129" s="735"/>
      <c r="H129" s="153"/>
      <c r="I129" s="154"/>
      <c r="J129" s="155"/>
      <c r="K129" s="156"/>
      <c r="L129" s="36"/>
      <c r="M129" s="152"/>
      <c r="N129" s="35"/>
      <c r="O129" s="682" t="s">
        <v>85</v>
      </c>
      <c r="P129" s="682"/>
      <c r="Q129" s="683"/>
      <c r="R129" s="683"/>
      <c r="S129" s="683"/>
      <c r="T129" s="683"/>
      <c r="U129" s="36"/>
      <c r="V129" s="36"/>
      <c r="W129" s="36"/>
      <c r="X129" s="36"/>
      <c r="Y129" s="36"/>
      <c r="Z129" s="36"/>
      <c r="AA129" s="684"/>
      <c r="AB129" s="685"/>
      <c r="AC129" s="373"/>
      <c r="AD129" s="373"/>
      <c r="AE129" s="497" t="str">
        <f t="shared" si="14"/>
        <v/>
      </c>
      <c r="AF129" s="503"/>
      <c r="AG129" s="503"/>
      <c r="AH129" s="252" t="str">
        <f t="shared" si="12"/>
        <v/>
      </c>
      <c r="AI129" s="228" t="str">
        <f>IF(M129&lt;&gt;"", YEARFRAC(M129, 'National Information'!$H$23), "")</f>
        <v/>
      </c>
      <c r="AJ129" s="197" t="str">
        <f>IF(NOT(M129&gt;1),"",IF(NOT(AEC2DATA!T80&lt;AI129),"O","P"))</f>
        <v/>
      </c>
      <c r="AK129" s="188" t="str">
        <f t="shared" si="13"/>
        <v/>
      </c>
      <c r="AL129" s="219"/>
      <c r="AM129" s="14"/>
    </row>
    <row r="130" spans="2:39" ht="19.7" customHeight="1" thickBot="1" x14ac:dyDescent="0.3">
      <c r="B130" s="685"/>
      <c r="C130" s="686"/>
      <c r="D130" s="732"/>
      <c r="E130" s="733"/>
      <c r="F130" s="734"/>
      <c r="G130" s="735"/>
      <c r="H130" s="153"/>
      <c r="I130" s="154"/>
      <c r="J130" s="155"/>
      <c r="K130" s="156"/>
      <c r="L130" s="36"/>
      <c r="M130" s="152"/>
      <c r="N130" s="35"/>
      <c r="O130" s="682" t="s">
        <v>85</v>
      </c>
      <c r="P130" s="682"/>
      <c r="Q130" s="683"/>
      <c r="R130" s="683"/>
      <c r="S130" s="683"/>
      <c r="T130" s="683"/>
      <c r="U130" s="36"/>
      <c r="V130" s="36"/>
      <c r="W130" s="36"/>
      <c r="X130" s="36"/>
      <c r="Y130" s="36"/>
      <c r="Z130" s="36"/>
      <c r="AA130" s="684"/>
      <c r="AB130" s="685"/>
      <c r="AC130" s="373"/>
      <c r="AD130" s="373"/>
      <c r="AE130" s="497" t="str">
        <f t="shared" si="14"/>
        <v/>
      </c>
      <c r="AF130" s="503"/>
      <c r="AG130" s="503"/>
      <c r="AH130" s="252" t="str">
        <f t="shared" si="12"/>
        <v/>
      </c>
      <c r="AI130" s="228" t="str">
        <f>IF(M130&lt;&gt;"", YEARFRAC(M130, 'National Information'!$H$23), "")</f>
        <v/>
      </c>
      <c r="AJ130" s="197" t="str">
        <f>IF(NOT(M130&gt;1),"",IF(NOT(AEC2DATA!T81&lt;AI130),"O","P"))</f>
        <v/>
      </c>
      <c r="AK130" s="188" t="str">
        <f t="shared" si="13"/>
        <v/>
      </c>
      <c r="AL130" s="219"/>
      <c r="AM130" s="14"/>
    </row>
    <row r="131" spans="2:39" ht="19.7" customHeight="1" thickBot="1" x14ac:dyDescent="0.3">
      <c r="B131" s="685"/>
      <c r="C131" s="686"/>
      <c r="D131" s="732"/>
      <c r="E131" s="733"/>
      <c r="F131" s="734"/>
      <c r="G131" s="735"/>
      <c r="H131" s="153"/>
      <c r="I131" s="154"/>
      <c r="J131" s="155"/>
      <c r="K131" s="156"/>
      <c r="L131" s="36"/>
      <c r="M131" s="152"/>
      <c r="N131" s="35"/>
      <c r="O131" s="682" t="s">
        <v>85</v>
      </c>
      <c r="P131" s="682"/>
      <c r="Q131" s="683"/>
      <c r="R131" s="683"/>
      <c r="S131" s="683"/>
      <c r="T131" s="683"/>
      <c r="U131" s="36"/>
      <c r="V131" s="36"/>
      <c r="W131" s="36"/>
      <c r="X131" s="36"/>
      <c r="Y131" s="36"/>
      <c r="Z131" s="36"/>
      <c r="AA131" s="684"/>
      <c r="AB131" s="685"/>
      <c r="AC131" s="373"/>
      <c r="AD131" s="373"/>
      <c r="AE131" s="497" t="str">
        <f t="shared" si="14"/>
        <v/>
      </c>
      <c r="AF131" s="503"/>
      <c r="AG131" s="503"/>
      <c r="AH131" s="252" t="str">
        <f t="shared" si="12"/>
        <v/>
      </c>
      <c r="AI131" s="228" t="str">
        <f>IF(M131&lt;&gt;"", YEARFRAC(M131, 'National Information'!$H$23), "")</f>
        <v/>
      </c>
      <c r="AJ131" s="197" t="str">
        <f>IF(NOT(M131&gt;1),"",IF(NOT(AEC2DATA!T82&lt;AI131),"O","P"))</f>
        <v/>
      </c>
      <c r="AK131" s="188" t="str">
        <f t="shared" si="13"/>
        <v/>
      </c>
      <c r="AL131" s="219"/>
      <c r="AM131" s="14"/>
    </row>
    <row r="132" spans="2:39" ht="19.7" customHeight="1" thickBot="1" x14ac:dyDescent="0.3">
      <c r="B132" s="685"/>
      <c r="C132" s="686"/>
      <c r="D132" s="732"/>
      <c r="E132" s="733"/>
      <c r="F132" s="734"/>
      <c r="G132" s="735"/>
      <c r="H132" s="153"/>
      <c r="I132" s="154"/>
      <c r="J132" s="155"/>
      <c r="K132" s="156"/>
      <c r="L132" s="36"/>
      <c r="M132" s="152"/>
      <c r="N132" s="35"/>
      <c r="O132" s="682" t="s">
        <v>85</v>
      </c>
      <c r="P132" s="682"/>
      <c r="Q132" s="683"/>
      <c r="R132" s="683"/>
      <c r="S132" s="683"/>
      <c r="T132" s="683"/>
      <c r="U132" s="36"/>
      <c r="V132" s="36"/>
      <c r="W132" s="36"/>
      <c r="X132" s="36"/>
      <c r="Y132" s="36"/>
      <c r="Z132" s="36"/>
      <c r="AA132" s="684"/>
      <c r="AB132" s="685"/>
      <c r="AC132" s="373"/>
      <c r="AD132" s="373"/>
      <c r="AE132" s="497" t="str">
        <f t="shared" si="14"/>
        <v/>
      </c>
      <c r="AF132" s="503"/>
      <c r="AG132" s="503"/>
      <c r="AH132" s="252" t="str">
        <f t="shared" si="12"/>
        <v/>
      </c>
      <c r="AI132" s="228" t="str">
        <f>IF(M132&lt;&gt;"", YEARFRAC(M132, 'National Information'!$H$23), "")</f>
        <v/>
      </c>
      <c r="AJ132" s="197" t="str">
        <f>IF(NOT(M132&gt;1),"",IF(NOT(AEC2DATA!T83&lt;AI132),"O","P"))</f>
        <v/>
      </c>
      <c r="AK132" s="188" t="str">
        <f t="shared" si="13"/>
        <v/>
      </c>
      <c r="AL132" s="219"/>
      <c r="AM132" s="14"/>
    </row>
    <row r="133" spans="2:39" ht="19.7" customHeight="1" thickBot="1" x14ac:dyDescent="0.3">
      <c r="B133" s="685"/>
      <c r="C133" s="686"/>
      <c r="D133" s="732"/>
      <c r="E133" s="733"/>
      <c r="F133" s="734"/>
      <c r="G133" s="735"/>
      <c r="H133" s="153"/>
      <c r="I133" s="154"/>
      <c r="J133" s="155"/>
      <c r="K133" s="157"/>
      <c r="L133" s="158"/>
      <c r="M133" s="152"/>
      <c r="N133" s="35"/>
      <c r="O133" s="682" t="s">
        <v>85</v>
      </c>
      <c r="P133" s="682"/>
      <c r="Q133" s="683"/>
      <c r="R133" s="683"/>
      <c r="S133" s="683"/>
      <c r="T133" s="683"/>
      <c r="U133" s="36"/>
      <c r="V133" s="36"/>
      <c r="W133" s="36"/>
      <c r="X133" s="36"/>
      <c r="Y133" s="36"/>
      <c r="Z133" s="36"/>
      <c r="AA133" s="684"/>
      <c r="AB133" s="685"/>
      <c r="AC133" s="373"/>
      <c r="AD133" s="373"/>
      <c r="AE133" s="497" t="str">
        <f t="shared" si="14"/>
        <v/>
      </c>
      <c r="AF133" s="503"/>
      <c r="AG133" s="503"/>
      <c r="AH133" s="252" t="str">
        <f t="shared" si="12"/>
        <v/>
      </c>
      <c r="AI133" s="228" t="str">
        <f>IF(M133&lt;&gt;"", YEARFRAC(M133, 'National Information'!$H$23), "")</f>
        <v/>
      </c>
      <c r="AJ133" s="197" t="str">
        <f>IF(NOT(M133&gt;1),"",IF(NOT(AEC2DATA!T84&lt;AI133),"O","P"))</f>
        <v/>
      </c>
      <c r="AK133" s="188" t="str">
        <f t="shared" si="13"/>
        <v/>
      </c>
      <c r="AL133" s="219"/>
      <c r="AM133" s="14"/>
    </row>
    <row r="134" spans="2:39" ht="19.7" customHeight="1" thickBot="1" x14ac:dyDescent="0.3">
      <c r="B134" s="685"/>
      <c r="C134" s="686"/>
      <c r="D134" s="732"/>
      <c r="E134" s="733"/>
      <c r="F134" s="734"/>
      <c r="G134" s="735"/>
      <c r="H134" s="153"/>
      <c r="I134" s="154"/>
      <c r="J134" s="155"/>
      <c r="K134" s="157"/>
      <c r="L134" s="158"/>
      <c r="M134" s="152"/>
      <c r="N134" s="35"/>
      <c r="O134" s="682" t="s">
        <v>85</v>
      </c>
      <c r="P134" s="682"/>
      <c r="Q134" s="683"/>
      <c r="R134" s="683"/>
      <c r="S134" s="683"/>
      <c r="T134" s="683"/>
      <c r="U134" s="36"/>
      <c r="V134" s="36"/>
      <c r="W134" s="36"/>
      <c r="X134" s="36"/>
      <c r="Y134" s="36"/>
      <c r="Z134" s="36"/>
      <c r="AA134" s="684"/>
      <c r="AB134" s="685"/>
      <c r="AC134" s="373"/>
      <c r="AD134" s="373"/>
      <c r="AE134" s="497" t="str">
        <f t="shared" si="14"/>
        <v/>
      </c>
      <c r="AF134" s="503"/>
      <c r="AG134" s="503"/>
      <c r="AH134" s="252" t="str">
        <f t="shared" si="12"/>
        <v/>
      </c>
      <c r="AI134" s="228" t="str">
        <f>IF(M134&lt;&gt;"", YEARFRAC(M134, 'National Information'!$H$23), "")</f>
        <v/>
      </c>
      <c r="AJ134" s="197" t="str">
        <f>IF(NOT(M134&gt;1),"",IF(NOT(AEC2DATA!T85&lt;AI134),"O","P"))</f>
        <v/>
      </c>
      <c r="AK134" s="188" t="str">
        <f t="shared" si="13"/>
        <v/>
      </c>
      <c r="AL134" s="219"/>
      <c r="AM134" s="14"/>
    </row>
    <row r="135" spans="2:39" ht="19.7" customHeight="1" x14ac:dyDescent="0.25">
      <c r="B135" s="685"/>
      <c r="C135" s="686"/>
      <c r="D135" s="732"/>
      <c r="E135" s="733"/>
      <c r="F135" s="734"/>
      <c r="G135" s="735"/>
      <c r="H135" s="153"/>
      <c r="I135" s="154"/>
      <c r="J135" s="155"/>
      <c r="K135" s="157"/>
      <c r="L135" s="158"/>
      <c r="M135" s="152"/>
      <c r="N135" s="35"/>
      <c r="O135" s="682" t="s">
        <v>85</v>
      </c>
      <c r="P135" s="682"/>
      <c r="Q135" s="683"/>
      <c r="R135" s="683"/>
      <c r="S135" s="683"/>
      <c r="T135" s="683"/>
      <c r="U135" s="36"/>
      <c r="V135" s="36"/>
      <c r="W135" s="36"/>
      <c r="X135" s="36"/>
      <c r="Y135" s="36"/>
      <c r="Z135" s="36"/>
      <c r="AA135" s="684"/>
      <c r="AB135" s="685"/>
      <c r="AC135" s="373"/>
      <c r="AD135" s="373"/>
      <c r="AE135" s="497" t="str">
        <f t="shared" si="14"/>
        <v/>
      </c>
      <c r="AF135" s="503"/>
      <c r="AG135" s="503"/>
      <c r="AH135" s="252" t="str">
        <f t="shared" si="12"/>
        <v/>
      </c>
      <c r="AI135" s="228" t="str">
        <f>IF(M135&lt;&gt;"", YEARFRAC(M135, 'National Information'!$H$23), "")</f>
        <v/>
      </c>
      <c r="AJ135" s="197" t="str">
        <f>IF(NOT(M135&gt;1),"",IF(NOT(AEC2DATA!T86&lt;AI135),"O","P"))</f>
        <v/>
      </c>
      <c r="AK135" s="188" t="str">
        <f t="shared" si="13"/>
        <v/>
      </c>
      <c r="AL135" s="219"/>
      <c r="AM135" s="14"/>
    </row>
    <row r="136" spans="2:39" ht="19.7" customHeight="1" x14ac:dyDescent="0.25">
      <c r="B136" s="693" t="s">
        <v>475</v>
      </c>
      <c r="C136" s="693"/>
      <c r="D136" s="694"/>
      <c r="E136" s="694"/>
      <c r="F136" s="694"/>
      <c r="G136" s="694"/>
      <c r="H136" s="693"/>
      <c r="L136" s="695"/>
      <c r="M136" s="695"/>
      <c r="N136" s="695"/>
      <c r="O136" s="695"/>
      <c r="P136" s="695"/>
      <c r="Q136" s="695"/>
      <c r="S136" s="696"/>
      <c r="T136" s="696"/>
      <c r="U136" s="696"/>
      <c r="W136" s="697" t="s">
        <v>89</v>
      </c>
      <c r="X136" s="697"/>
      <c r="AA136" s="696"/>
      <c r="AB136" s="696"/>
      <c r="AC136" s="373"/>
      <c r="AD136" s="373"/>
      <c r="AE136" s="499"/>
      <c r="AF136" s="500"/>
      <c r="AG136" s="500"/>
      <c r="AL136" s="219"/>
      <c r="AM136" s="14"/>
    </row>
    <row r="137" spans="2:39" ht="11.25" customHeight="1" x14ac:dyDescent="0.25">
      <c r="F137" s="248"/>
      <c r="G137" s="248"/>
      <c r="H137" s="250" t="str">
        <f t="shared" ref="H137:H142" si="15">+H103</f>
        <v xml:space="preserve">   36 Battersea Square</v>
      </c>
      <c r="I137" s="248"/>
      <c r="K137" s="15"/>
      <c r="L137" s="15"/>
      <c r="M137" s="15"/>
      <c r="N137" s="15"/>
      <c r="O137" s="15"/>
      <c r="P137" s="15"/>
      <c r="Q137" s="15"/>
      <c r="R137" s="15"/>
      <c r="S137" s="15"/>
      <c r="T137" s="15"/>
      <c r="U137" s="15"/>
      <c r="V137" s="15"/>
      <c r="W137" s="15"/>
      <c r="X137" s="15"/>
      <c r="Y137" s="15"/>
      <c r="Z137" s="15"/>
      <c r="AA137" s="15"/>
      <c r="AB137" s="15"/>
      <c r="AC137" s="16"/>
      <c r="AD137" s="16"/>
      <c r="AE137" s="16"/>
      <c r="AF137" s="189"/>
      <c r="AG137" s="189"/>
      <c r="AL137" s="219"/>
      <c r="AM137" s="14"/>
    </row>
    <row r="138" spans="2:39" ht="11.25" customHeight="1" x14ac:dyDescent="0.25">
      <c r="F138" s="248"/>
      <c r="G138" s="248"/>
      <c r="H138" s="248" t="str">
        <f t="shared" si="15"/>
        <v xml:space="preserve">   London</v>
      </c>
      <c r="I138" s="251"/>
      <c r="K138" s="250"/>
      <c r="L138" s="18"/>
      <c r="M138" s="18"/>
      <c r="N138" s="18"/>
      <c r="O138" s="18"/>
      <c r="P138" s="18"/>
      <c r="Q138" s="18"/>
      <c r="R138" s="18"/>
      <c r="S138" s="18"/>
      <c r="T138" s="18"/>
      <c r="U138" s="18"/>
      <c r="V138" s="707" t="s">
        <v>57</v>
      </c>
      <c r="W138" s="707"/>
      <c r="X138" s="707"/>
      <c r="Y138" s="707"/>
      <c r="Z138" s="707"/>
      <c r="AA138" s="707"/>
      <c r="AB138" s="707"/>
      <c r="AC138" s="183"/>
      <c r="AD138" s="183"/>
      <c r="AE138" s="18"/>
      <c r="AF138" s="190"/>
      <c r="AG138" s="190"/>
      <c r="AL138" s="219"/>
      <c r="AM138" s="14"/>
    </row>
    <row r="139" spans="2:39" ht="11.25" customHeight="1" x14ac:dyDescent="0.25">
      <c r="F139" s="248"/>
      <c r="G139" s="248"/>
      <c r="H139" s="248" t="str">
        <f t="shared" si="15"/>
        <v xml:space="preserve">   SW11 3RA</v>
      </c>
      <c r="I139" s="251"/>
      <c r="K139" s="44"/>
      <c r="L139" s="20"/>
      <c r="M139" s="20"/>
      <c r="N139" s="20"/>
      <c r="O139" s="20"/>
      <c r="P139" s="20"/>
      <c r="Q139" s="20"/>
      <c r="R139" s="20"/>
      <c r="S139" s="20"/>
      <c r="T139" s="20"/>
      <c r="U139" s="20"/>
      <c r="V139" s="708" t="s">
        <v>59</v>
      </c>
      <c r="W139" s="708"/>
      <c r="X139" s="708"/>
      <c r="Y139" s="708"/>
      <c r="Z139" s="708"/>
      <c r="AA139" s="708"/>
      <c r="AB139" s="19" t="s">
        <v>60</v>
      </c>
      <c r="AC139" s="184"/>
      <c r="AD139" s="184"/>
      <c r="AE139" s="20"/>
      <c r="AF139" s="191"/>
      <c r="AG139" s="191"/>
      <c r="AL139" s="219"/>
      <c r="AM139" s="14"/>
    </row>
    <row r="140" spans="2:39" ht="11.25" customHeight="1" x14ac:dyDescent="0.25">
      <c r="F140" s="248"/>
      <c r="G140" s="251"/>
      <c r="H140" s="249" t="str">
        <f t="shared" si="15"/>
        <v xml:space="preserve">   T: +020 7326 8001</v>
      </c>
      <c r="I140" s="251"/>
      <c r="K140" s="44"/>
      <c r="L140" s="20"/>
      <c r="M140" s="20"/>
      <c r="N140" s="20"/>
      <c r="O140" s="20"/>
      <c r="P140" s="20"/>
      <c r="Q140" s="20"/>
      <c r="R140" s="20"/>
      <c r="S140" s="20"/>
      <c r="T140" s="20"/>
      <c r="U140" s="20"/>
      <c r="V140" s="708" t="s">
        <v>62</v>
      </c>
      <c r="W140" s="708"/>
      <c r="X140" s="708"/>
      <c r="Y140" s="708"/>
      <c r="Z140" s="708"/>
      <c r="AA140" s="708"/>
      <c r="AB140" s="19" t="s">
        <v>63</v>
      </c>
      <c r="AC140" s="184"/>
      <c r="AD140" s="184"/>
      <c r="AE140" s="20"/>
      <c r="AF140" s="191"/>
      <c r="AG140" s="191"/>
      <c r="AL140" s="219"/>
      <c r="AM140" s="14"/>
    </row>
    <row r="141" spans="2:39" ht="11.25" customHeight="1" x14ac:dyDescent="0.25">
      <c r="F141" s="248"/>
      <c r="G141" s="251"/>
      <c r="H141" s="249" t="str">
        <f t="shared" si="15"/>
        <v xml:space="preserve">   F: +020 7924 2312</v>
      </c>
      <c r="I141" s="251"/>
      <c r="K141" s="44"/>
      <c r="L141" s="20"/>
      <c r="M141" s="20"/>
      <c r="N141" s="20"/>
      <c r="O141" s="20"/>
      <c r="P141" s="20"/>
      <c r="Q141" s="20"/>
      <c r="R141" s="20"/>
      <c r="S141" s="20"/>
      <c r="T141" s="20"/>
      <c r="U141" s="20"/>
      <c r="V141" s="708" t="s">
        <v>64</v>
      </c>
      <c r="W141" s="708"/>
      <c r="X141" s="708"/>
      <c r="Y141" s="708"/>
      <c r="Z141" s="708"/>
      <c r="AA141" s="708"/>
      <c r="AB141" s="19" t="s">
        <v>65</v>
      </c>
      <c r="AC141" s="184"/>
      <c r="AD141" s="184"/>
      <c r="AE141" s="20"/>
      <c r="AF141" s="191"/>
      <c r="AG141" s="191"/>
      <c r="AL141" s="219"/>
      <c r="AM141" s="14"/>
    </row>
    <row r="142" spans="2:39" ht="11.25" customHeight="1" x14ac:dyDescent="0.25">
      <c r="F142" s="248"/>
      <c r="G142" s="251"/>
      <c r="H142" s="249" t="str">
        <f t="shared" si="15"/>
        <v xml:space="preserve">   E: exams@rad.org.uk</v>
      </c>
      <c r="I142" s="251"/>
      <c r="K142" s="44"/>
      <c r="L142" s="20"/>
      <c r="M142" s="20"/>
      <c r="N142" s="20"/>
      <c r="O142" s="20"/>
      <c r="P142" s="20"/>
      <c r="Q142" s="20"/>
      <c r="R142" s="20"/>
      <c r="S142" s="20"/>
      <c r="T142" s="20"/>
      <c r="U142" s="20"/>
      <c r="V142" s="708" t="s">
        <v>66</v>
      </c>
      <c r="W142" s="708"/>
      <c r="X142" s="708"/>
      <c r="Y142" s="708"/>
      <c r="Z142" s="708"/>
      <c r="AA142" s="708"/>
      <c r="AB142" s="19" t="s">
        <v>67</v>
      </c>
      <c r="AC142" s="184"/>
      <c r="AD142" s="184"/>
      <c r="AE142" s="20"/>
      <c r="AF142" s="191"/>
      <c r="AG142" s="191"/>
      <c r="AL142" s="219"/>
      <c r="AM142" s="14"/>
    </row>
    <row r="143" spans="2:39" ht="11.25" customHeight="1" x14ac:dyDescent="0.25">
      <c r="B143" s="249" t="s">
        <v>71</v>
      </c>
      <c r="K143" s="44"/>
      <c r="L143" s="20"/>
      <c r="M143" s="20"/>
      <c r="N143" s="20"/>
      <c r="O143" s="20"/>
      <c r="P143" s="20"/>
      <c r="Q143" s="45"/>
      <c r="R143" s="45"/>
      <c r="S143" s="45"/>
      <c r="T143" s="20"/>
      <c r="U143" s="20"/>
      <c r="V143" s="708" t="s">
        <v>69</v>
      </c>
      <c r="W143" s="708"/>
      <c r="X143" s="708"/>
      <c r="Y143" s="708"/>
      <c r="Z143" s="708"/>
      <c r="AA143" s="708"/>
      <c r="AB143" s="19" t="s">
        <v>70</v>
      </c>
      <c r="AC143" s="184"/>
      <c r="AD143" s="184"/>
      <c r="AE143" s="20"/>
      <c r="AF143" s="191"/>
      <c r="AG143" s="191"/>
      <c r="AL143" s="219"/>
      <c r="AM143" s="14"/>
    </row>
    <row r="144" spans="2:39" ht="4.5" customHeight="1" x14ac:dyDescent="0.25">
      <c r="L144" s="21"/>
      <c r="M144" s="21"/>
      <c r="N144" s="21"/>
      <c r="O144" s="21"/>
      <c r="P144" s="21"/>
      <c r="Q144" s="21"/>
      <c r="R144" s="21"/>
      <c r="S144" s="21"/>
      <c r="T144" s="21"/>
      <c r="U144" s="21"/>
      <c r="V144" s="46"/>
      <c r="W144" s="46"/>
      <c r="X144" s="46"/>
      <c r="Y144" s="46"/>
      <c r="Z144" s="46"/>
      <c r="AA144" s="46"/>
      <c r="AB144" s="46"/>
      <c r="AC144" s="185"/>
      <c r="AD144" s="185"/>
      <c r="AE144" s="21"/>
      <c r="AF144" s="193"/>
      <c r="AG144" s="193"/>
      <c r="AL144" s="219"/>
      <c r="AM144" s="14"/>
    </row>
    <row r="145" spans="2:39" ht="19.5" customHeight="1" x14ac:dyDescent="0.25">
      <c r="B145" s="713" t="s">
        <v>72</v>
      </c>
      <c r="C145" s="713"/>
      <c r="D145" s="713"/>
      <c r="E145" s="713"/>
      <c r="F145" s="713"/>
      <c r="G145" s="713"/>
      <c r="H145" s="713"/>
      <c r="I145" s="23" t="str">
        <f>+'3 - FORM AEC1 (2016)'!$G$19</f>
        <v/>
      </c>
      <c r="J145" s="714" t="str">
        <f>'3 - FORM AEC1 (2016)'!$H$18</f>
        <v/>
      </c>
      <c r="K145" s="714"/>
      <c r="L145" s="24"/>
      <c r="M145" s="25"/>
      <c r="N145" s="715" t="s">
        <v>73</v>
      </c>
      <c r="O145" s="715"/>
      <c r="P145" s="715"/>
      <c r="Q145" s="715"/>
      <c r="R145" s="715"/>
      <c r="S145" s="716"/>
      <c r="T145" s="716"/>
      <c r="U145" s="716"/>
      <c r="V145" s="716"/>
      <c r="W145" s="716"/>
      <c r="X145" s="716"/>
      <c r="Y145" s="716"/>
      <c r="Z145" s="716"/>
      <c r="AA145" s="716"/>
      <c r="AB145" s="716"/>
      <c r="AC145" s="373"/>
      <c r="AD145" s="373"/>
      <c r="AE145" s="501"/>
      <c r="AF145" s="502"/>
      <c r="AG145" s="502"/>
      <c r="AH145" s="187"/>
      <c r="AI145" s="230"/>
      <c r="AJ145" s="187"/>
      <c r="AL145" s="219"/>
      <c r="AM145" s="14"/>
    </row>
    <row r="146" spans="2:39" ht="11.25" customHeight="1" thickBot="1" x14ac:dyDescent="0.3">
      <c r="I146" s="27"/>
      <c r="J146" s="28"/>
      <c r="K146" s="27"/>
      <c r="L146" s="29"/>
      <c r="S146" s="30"/>
      <c r="T146" s="30"/>
      <c r="U146" s="26"/>
      <c r="V146" s="26"/>
      <c r="W146" s="26"/>
      <c r="X146" s="26"/>
      <c r="Y146" s="26"/>
      <c r="Z146" s="26"/>
      <c r="AA146" s="26"/>
      <c r="AB146" s="26"/>
      <c r="AC146" s="31"/>
      <c r="AD146" s="31"/>
      <c r="AE146" s="31"/>
      <c r="AF146" s="194"/>
      <c r="AG146" s="194"/>
      <c r="AH146" s="187"/>
      <c r="AI146" s="230"/>
      <c r="AJ146" s="187"/>
      <c r="AL146" s="219"/>
      <c r="AM146" s="14"/>
    </row>
    <row r="147" spans="2:39" ht="19.7" customHeight="1" thickBot="1" x14ac:dyDescent="0.3">
      <c r="B147" s="723" t="s">
        <v>74</v>
      </c>
      <c r="C147" s="723"/>
      <c r="D147" s="725" t="s">
        <v>75</v>
      </c>
      <c r="E147" s="725"/>
      <c r="F147" s="725" t="s">
        <v>76</v>
      </c>
      <c r="G147" s="725"/>
      <c r="H147" s="725" t="s">
        <v>77</v>
      </c>
      <c r="I147" s="717" t="s">
        <v>78</v>
      </c>
      <c r="J147" s="704" t="s">
        <v>39</v>
      </c>
      <c r="K147" s="704" t="s">
        <v>40</v>
      </c>
      <c r="L147" s="32"/>
      <c r="M147" s="717" t="s">
        <v>79</v>
      </c>
      <c r="N147" s="719" t="s">
        <v>415</v>
      </c>
      <c r="O147" s="721" t="s">
        <v>81</v>
      </c>
      <c r="P147" s="721"/>
      <c r="Q147" s="727" t="s">
        <v>82</v>
      </c>
      <c r="R147" s="727"/>
      <c r="S147" s="729" t="s">
        <v>83</v>
      </c>
      <c r="T147" s="729"/>
      <c r="U147" s="704" t="s">
        <v>84</v>
      </c>
      <c r="V147" s="704"/>
      <c r="W147" s="704"/>
      <c r="X147" s="704"/>
      <c r="Y147" s="704"/>
      <c r="Z147" s="704"/>
      <c r="AA147" s="709" t="s">
        <v>407</v>
      </c>
      <c r="AB147" s="710"/>
      <c r="AC147" s="163"/>
      <c r="AD147" s="496"/>
      <c r="AE147" s="33"/>
      <c r="AF147" s="195"/>
      <c r="AG147" s="195"/>
      <c r="AH147" s="202" t="s">
        <v>417</v>
      </c>
      <c r="AI147" s="231"/>
      <c r="AJ147" s="199"/>
      <c r="AK147" s="687" t="s">
        <v>416</v>
      </c>
      <c r="AL147" s="219"/>
      <c r="AM147" s="14"/>
    </row>
    <row r="148" spans="2:39" ht="28.5" customHeight="1" thickBot="1" x14ac:dyDescent="0.3">
      <c r="B148" s="724"/>
      <c r="C148" s="724"/>
      <c r="D148" s="726"/>
      <c r="E148" s="726"/>
      <c r="F148" s="726"/>
      <c r="G148" s="726"/>
      <c r="H148" s="726"/>
      <c r="I148" s="718"/>
      <c r="J148" s="705"/>
      <c r="K148" s="705"/>
      <c r="L148" s="240"/>
      <c r="M148" s="718"/>
      <c r="N148" s="720"/>
      <c r="O148" s="722"/>
      <c r="P148" s="722"/>
      <c r="Q148" s="728"/>
      <c r="R148" s="728"/>
      <c r="S148" s="730"/>
      <c r="T148" s="730"/>
      <c r="U148" s="363">
        <v>1</v>
      </c>
      <c r="V148" s="363">
        <v>2</v>
      </c>
      <c r="W148" s="363">
        <v>3</v>
      </c>
      <c r="X148" s="363">
        <v>4</v>
      </c>
      <c r="Y148" s="363">
        <v>5</v>
      </c>
      <c r="Z148" s="363"/>
      <c r="AA148" s="711"/>
      <c r="AB148" s="712"/>
      <c r="AC148" s="163"/>
      <c r="AD148" s="496"/>
      <c r="AE148" s="33"/>
      <c r="AF148" s="195"/>
      <c r="AG148" s="195"/>
      <c r="AH148" s="200" t="s">
        <v>412</v>
      </c>
      <c r="AI148" s="232" t="s">
        <v>80</v>
      </c>
      <c r="AJ148" s="201" t="s">
        <v>413</v>
      </c>
      <c r="AK148" s="688"/>
      <c r="AL148" s="219"/>
      <c r="AM148" s="14"/>
    </row>
    <row r="149" spans="2:39" ht="19.7" customHeight="1" thickBot="1" x14ac:dyDescent="0.3">
      <c r="B149" s="698"/>
      <c r="C149" s="699"/>
      <c r="D149" s="732"/>
      <c r="E149" s="733"/>
      <c r="F149" s="734"/>
      <c r="G149" s="735"/>
      <c r="H149" s="237"/>
      <c r="I149" s="238"/>
      <c r="J149" s="239"/>
      <c r="K149" s="150"/>
      <c r="L149" s="151"/>
      <c r="M149" s="152"/>
      <c r="N149" s="35"/>
      <c r="O149" s="702" t="s">
        <v>85</v>
      </c>
      <c r="P149" s="702"/>
      <c r="Q149" s="703"/>
      <c r="R149" s="703"/>
      <c r="S149" s="703"/>
      <c r="T149" s="703"/>
      <c r="U149" s="37"/>
      <c r="V149" s="37"/>
      <c r="W149" s="37"/>
      <c r="X149" s="37"/>
      <c r="Y149" s="37"/>
      <c r="Z149" s="37"/>
      <c r="AA149" s="706"/>
      <c r="AB149" s="698"/>
      <c r="AC149" s="373"/>
      <c r="AD149" s="373"/>
      <c r="AE149" s="497" t="str">
        <f>IF(OR(ISTEXT(J149)),1,"")</f>
        <v/>
      </c>
      <c r="AF149" s="503"/>
      <c r="AG149" s="503"/>
      <c r="AH149" s="252" t="str">
        <f t="shared" ref="AH149:AH169" si="16">IF(NOT(AE149=1),"",IF(OR(COUNTBLANK(I149:I149)=1), "O", "P"))</f>
        <v/>
      </c>
      <c r="AI149" s="228" t="str">
        <f>IF(M149&lt;&gt;"", YEARFRAC(M149, 'National Information'!$H$23), "")</f>
        <v/>
      </c>
      <c r="AJ149" s="197" t="str">
        <f>IF(NOT(M149&gt;1),"",IF(NOT(AEC2DATA!T87&lt;AI149),"O","P"))</f>
        <v/>
      </c>
      <c r="AK149" s="188" t="str">
        <f t="shared" ref="AK149:AK169" si="17">IF((J149&lt;1),"",IF(OR(COUNTBLANK(D149:D149),(F149:F149)=""),"O","P"))</f>
        <v/>
      </c>
      <c r="AL149" s="219"/>
      <c r="AM149" s="14"/>
    </row>
    <row r="150" spans="2:39" ht="19.7" customHeight="1" thickBot="1" x14ac:dyDescent="0.3">
      <c r="B150" s="685"/>
      <c r="C150" s="686"/>
      <c r="D150" s="732"/>
      <c r="E150" s="733"/>
      <c r="F150" s="734"/>
      <c r="G150" s="735"/>
      <c r="H150" s="153"/>
      <c r="I150" s="154"/>
      <c r="J150" s="155"/>
      <c r="K150" s="156"/>
      <c r="L150" s="36"/>
      <c r="M150" s="152"/>
      <c r="N150" s="35"/>
      <c r="O150" s="682" t="s">
        <v>85</v>
      </c>
      <c r="P150" s="682"/>
      <c r="Q150" s="683"/>
      <c r="R150" s="683"/>
      <c r="S150" s="683"/>
      <c r="T150" s="683"/>
      <c r="U150" s="36"/>
      <c r="V150" s="36"/>
      <c r="W150" s="36"/>
      <c r="X150" s="36"/>
      <c r="Y150" s="36"/>
      <c r="Z150" s="36"/>
      <c r="AA150" s="684"/>
      <c r="AB150" s="685"/>
      <c r="AC150" s="373"/>
      <c r="AD150" s="373"/>
      <c r="AE150" s="497" t="str">
        <f t="shared" ref="AE150:AE169" si="18">IF(OR(ISTEXT(J150)),1,"")</f>
        <v/>
      </c>
      <c r="AF150" s="503"/>
      <c r="AG150" s="503"/>
      <c r="AH150" s="252" t="str">
        <f t="shared" si="16"/>
        <v/>
      </c>
      <c r="AI150" s="228" t="str">
        <f>IF(M150&lt;&gt;"", YEARFRAC(M150, 'National Information'!$H$23), "")</f>
        <v/>
      </c>
      <c r="AJ150" s="197" t="str">
        <f>IF(NOT(M150&gt;1),"",IF(NOT(AEC2DATA!T88&lt;AI150),"O","P"))</f>
        <v/>
      </c>
      <c r="AK150" s="188" t="str">
        <f t="shared" si="17"/>
        <v/>
      </c>
      <c r="AL150" s="219"/>
      <c r="AM150" s="14"/>
    </row>
    <row r="151" spans="2:39" ht="19.7" customHeight="1" thickBot="1" x14ac:dyDescent="0.3">
      <c r="B151" s="685"/>
      <c r="C151" s="686"/>
      <c r="D151" s="732"/>
      <c r="E151" s="733"/>
      <c r="F151" s="734"/>
      <c r="G151" s="735"/>
      <c r="H151" s="153"/>
      <c r="I151" s="154"/>
      <c r="J151" s="155"/>
      <c r="K151" s="156"/>
      <c r="L151" s="36"/>
      <c r="M151" s="152"/>
      <c r="N151" s="35"/>
      <c r="O151" s="682" t="s">
        <v>85</v>
      </c>
      <c r="P151" s="682"/>
      <c r="Q151" s="683"/>
      <c r="R151" s="683"/>
      <c r="S151" s="683"/>
      <c r="T151" s="683"/>
      <c r="U151" s="36"/>
      <c r="V151" s="36"/>
      <c r="W151" s="36"/>
      <c r="X151" s="36"/>
      <c r="Y151" s="36"/>
      <c r="Z151" s="36"/>
      <c r="AA151" s="684"/>
      <c r="AB151" s="685"/>
      <c r="AC151" s="373"/>
      <c r="AD151" s="373"/>
      <c r="AE151" s="497" t="str">
        <f t="shared" si="18"/>
        <v/>
      </c>
      <c r="AF151" s="503"/>
      <c r="AG151" s="503"/>
      <c r="AH151" s="252" t="str">
        <f t="shared" si="16"/>
        <v/>
      </c>
      <c r="AI151" s="228" t="str">
        <f>IF(M151&lt;&gt;"", YEARFRAC(M151, 'National Information'!$H$23), "")</f>
        <v/>
      </c>
      <c r="AJ151" s="197" t="str">
        <f>IF(NOT(M151&gt;1),"",IF(NOT(AEC2DATA!T89&lt;AI151),"O","P"))</f>
        <v/>
      </c>
      <c r="AK151" s="188" t="str">
        <f t="shared" si="17"/>
        <v/>
      </c>
      <c r="AL151" s="219"/>
      <c r="AM151" s="14"/>
    </row>
    <row r="152" spans="2:39" ht="19.7" customHeight="1" thickBot="1" x14ac:dyDescent="0.3">
      <c r="B152" s="685"/>
      <c r="C152" s="686"/>
      <c r="D152" s="732"/>
      <c r="E152" s="733"/>
      <c r="F152" s="734"/>
      <c r="G152" s="735"/>
      <c r="H152" s="153"/>
      <c r="I152" s="154"/>
      <c r="J152" s="155"/>
      <c r="K152" s="156"/>
      <c r="L152" s="36"/>
      <c r="M152" s="152"/>
      <c r="N152" s="35"/>
      <c r="O152" s="682" t="s">
        <v>85</v>
      </c>
      <c r="P152" s="682"/>
      <c r="Q152" s="683"/>
      <c r="R152" s="683"/>
      <c r="S152" s="683"/>
      <c r="T152" s="683"/>
      <c r="U152" s="36"/>
      <c r="V152" s="36"/>
      <c r="W152" s="36"/>
      <c r="X152" s="36"/>
      <c r="Y152" s="36"/>
      <c r="Z152" s="36"/>
      <c r="AA152" s="684"/>
      <c r="AB152" s="685"/>
      <c r="AC152" s="373"/>
      <c r="AD152" s="373"/>
      <c r="AE152" s="497" t="str">
        <f t="shared" si="18"/>
        <v/>
      </c>
      <c r="AF152" s="503"/>
      <c r="AG152" s="503"/>
      <c r="AH152" s="252" t="str">
        <f t="shared" si="16"/>
        <v/>
      </c>
      <c r="AI152" s="228" t="str">
        <f>IF(M152&lt;&gt;"", YEARFRAC(M152, 'National Information'!$H$23), "")</f>
        <v/>
      </c>
      <c r="AJ152" s="197" t="str">
        <f>IF(NOT(M152&gt;1),"",IF(NOT(AEC2DATA!T90&lt;AI152),"O","P"))</f>
        <v/>
      </c>
      <c r="AK152" s="188" t="str">
        <f t="shared" si="17"/>
        <v/>
      </c>
      <c r="AL152" s="219"/>
      <c r="AM152" s="14"/>
    </row>
    <row r="153" spans="2:39" ht="19.7" customHeight="1" thickBot="1" x14ac:dyDescent="0.3">
      <c r="B153" s="685"/>
      <c r="C153" s="686"/>
      <c r="D153" s="732"/>
      <c r="E153" s="733"/>
      <c r="F153" s="734"/>
      <c r="G153" s="735"/>
      <c r="H153" s="153"/>
      <c r="I153" s="154"/>
      <c r="J153" s="155"/>
      <c r="K153" s="156"/>
      <c r="L153" s="36"/>
      <c r="M153" s="152"/>
      <c r="N153" s="35"/>
      <c r="O153" s="682" t="s">
        <v>85</v>
      </c>
      <c r="P153" s="682"/>
      <c r="Q153" s="683"/>
      <c r="R153" s="683"/>
      <c r="S153" s="683"/>
      <c r="T153" s="683"/>
      <c r="U153" s="36"/>
      <c r="V153" s="36"/>
      <c r="W153" s="36"/>
      <c r="X153" s="36"/>
      <c r="Y153" s="36"/>
      <c r="Z153" s="36"/>
      <c r="AA153" s="684"/>
      <c r="AB153" s="685"/>
      <c r="AC153" s="373"/>
      <c r="AD153" s="373"/>
      <c r="AE153" s="497" t="str">
        <f t="shared" si="18"/>
        <v/>
      </c>
      <c r="AF153" s="503"/>
      <c r="AG153" s="503"/>
      <c r="AH153" s="252" t="str">
        <f t="shared" si="16"/>
        <v/>
      </c>
      <c r="AI153" s="228" t="str">
        <f>IF(M153&lt;&gt;"", YEARFRAC(M153, 'National Information'!$H$23), "")</f>
        <v/>
      </c>
      <c r="AJ153" s="197" t="str">
        <f>IF(NOT(M153&gt;1),"",IF(NOT(AEC2DATA!T91&lt;AI153),"O","P"))</f>
        <v/>
      </c>
      <c r="AK153" s="188" t="str">
        <f t="shared" si="17"/>
        <v/>
      </c>
      <c r="AL153" s="219"/>
      <c r="AM153" s="14"/>
    </row>
    <row r="154" spans="2:39" ht="19.7" customHeight="1" thickBot="1" x14ac:dyDescent="0.3">
      <c r="B154" s="685"/>
      <c r="C154" s="686"/>
      <c r="D154" s="732"/>
      <c r="E154" s="733"/>
      <c r="F154" s="734"/>
      <c r="G154" s="735"/>
      <c r="H154" s="153"/>
      <c r="I154" s="154"/>
      <c r="J154" s="155"/>
      <c r="K154" s="156"/>
      <c r="L154" s="36"/>
      <c r="M154" s="152"/>
      <c r="N154" s="35"/>
      <c r="O154" s="682" t="s">
        <v>85</v>
      </c>
      <c r="P154" s="682"/>
      <c r="Q154" s="683"/>
      <c r="R154" s="683"/>
      <c r="S154" s="683"/>
      <c r="T154" s="683"/>
      <c r="U154" s="36"/>
      <c r="V154" s="36"/>
      <c r="W154" s="36"/>
      <c r="X154" s="36"/>
      <c r="Y154" s="36"/>
      <c r="Z154" s="36"/>
      <c r="AA154" s="684"/>
      <c r="AB154" s="685"/>
      <c r="AC154" s="373"/>
      <c r="AD154" s="373"/>
      <c r="AE154" s="497" t="str">
        <f t="shared" si="18"/>
        <v/>
      </c>
      <c r="AF154" s="503"/>
      <c r="AG154" s="503"/>
      <c r="AH154" s="252" t="str">
        <f t="shared" si="16"/>
        <v/>
      </c>
      <c r="AI154" s="228" t="str">
        <f>IF(M154&lt;&gt;"", YEARFRAC(M154, 'National Information'!$H$23), "")</f>
        <v/>
      </c>
      <c r="AJ154" s="197" t="str">
        <f>IF(NOT(M154&gt;1),"",IF(NOT(AEC2DATA!T92&lt;AI154),"O","P"))</f>
        <v/>
      </c>
      <c r="AK154" s="188" t="str">
        <f t="shared" si="17"/>
        <v/>
      </c>
      <c r="AL154" s="219"/>
      <c r="AM154" s="14"/>
    </row>
    <row r="155" spans="2:39" ht="19.7" customHeight="1" thickBot="1" x14ac:dyDescent="0.3">
      <c r="B155" s="685"/>
      <c r="C155" s="686"/>
      <c r="D155" s="732"/>
      <c r="E155" s="733"/>
      <c r="F155" s="734"/>
      <c r="G155" s="735"/>
      <c r="H155" s="153"/>
      <c r="I155" s="154"/>
      <c r="J155" s="155"/>
      <c r="K155" s="156"/>
      <c r="L155" s="36"/>
      <c r="M155" s="152"/>
      <c r="N155" s="35"/>
      <c r="O155" s="682" t="s">
        <v>85</v>
      </c>
      <c r="P155" s="682"/>
      <c r="Q155" s="683"/>
      <c r="R155" s="683"/>
      <c r="S155" s="683"/>
      <c r="T155" s="683"/>
      <c r="U155" s="36"/>
      <c r="V155" s="36"/>
      <c r="W155" s="36"/>
      <c r="X155" s="36"/>
      <c r="Y155" s="36"/>
      <c r="Z155" s="36"/>
      <c r="AA155" s="684"/>
      <c r="AB155" s="685"/>
      <c r="AC155" s="373"/>
      <c r="AD155" s="373"/>
      <c r="AE155" s="497" t="str">
        <f t="shared" si="18"/>
        <v/>
      </c>
      <c r="AF155" s="503"/>
      <c r="AG155" s="503"/>
      <c r="AH155" s="252" t="str">
        <f t="shared" si="16"/>
        <v/>
      </c>
      <c r="AI155" s="228" t="str">
        <f>IF(M155&lt;&gt;"", YEARFRAC(M155, 'National Information'!$H$23), "")</f>
        <v/>
      </c>
      <c r="AJ155" s="197" t="str">
        <f>IF(NOT(M155&gt;1),"",IF(NOT(AEC2DATA!T93&lt;AI155),"O","P"))</f>
        <v/>
      </c>
      <c r="AK155" s="188" t="str">
        <f t="shared" si="17"/>
        <v/>
      </c>
      <c r="AL155" s="219"/>
      <c r="AM155" s="14"/>
    </row>
    <row r="156" spans="2:39" ht="19.7" customHeight="1" thickBot="1" x14ac:dyDescent="0.3">
      <c r="B156" s="685"/>
      <c r="C156" s="686"/>
      <c r="D156" s="732"/>
      <c r="E156" s="733"/>
      <c r="F156" s="734"/>
      <c r="G156" s="735"/>
      <c r="H156" s="153"/>
      <c r="I156" s="154"/>
      <c r="J156" s="155"/>
      <c r="K156" s="156"/>
      <c r="L156" s="36"/>
      <c r="M156" s="152"/>
      <c r="N156" s="35"/>
      <c r="O156" s="682" t="s">
        <v>85</v>
      </c>
      <c r="P156" s="682"/>
      <c r="Q156" s="683"/>
      <c r="R156" s="683"/>
      <c r="S156" s="683"/>
      <c r="T156" s="683"/>
      <c r="U156" s="36"/>
      <c r="V156" s="36"/>
      <c r="W156" s="36"/>
      <c r="X156" s="36"/>
      <c r="Y156" s="36"/>
      <c r="Z156" s="36"/>
      <c r="AA156" s="684"/>
      <c r="AB156" s="685"/>
      <c r="AC156" s="373"/>
      <c r="AD156" s="373"/>
      <c r="AE156" s="497" t="str">
        <f t="shared" si="18"/>
        <v/>
      </c>
      <c r="AF156" s="503"/>
      <c r="AG156" s="503"/>
      <c r="AH156" s="252" t="str">
        <f t="shared" si="16"/>
        <v/>
      </c>
      <c r="AI156" s="228" t="str">
        <f>IF(M156&lt;&gt;"", YEARFRAC(M156, 'National Information'!$H$23), "")</f>
        <v/>
      </c>
      <c r="AJ156" s="197" t="str">
        <f>IF(NOT(M156&gt;1),"",IF(NOT(AEC2DATA!T94&lt;AI156),"O","P"))</f>
        <v/>
      </c>
      <c r="AK156" s="188" t="str">
        <f t="shared" si="17"/>
        <v/>
      </c>
      <c r="AL156" s="219"/>
      <c r="AM156" s="14"/>
    </row>
    <row r="157" spans="2:39" ht="19.7" customHeight="1" thickBot="1" x14ac:dyDescent="0.3">
      <c r="B157" s="685"/>
      <c r="C157" s="686"/>
      <c r="D157" s="732"/>
      <c r="E157" s="733"/>
      <c r="F157" s="734"/>
      <c r="G157" s="735"/>
      <c r="H157" s="153"/>
      <c r="I157" s="154"/>
      <c r="J157" s="155"/>
      <c r="K157" s="156"/>
      <c r="L157" s="36"/>
      <c r="M157" s="152"/>
      <c r="N157" s="35"/>
      <c r="O157" s="682" t="s">
        <v>85</v>
      </c>
      <c r="P157" s="682"/>
      <c r="Q157" s="683"/>
      <c r="R157" s="683"/>
      <c r="S157" s="683"/>
      <c r="T157" s="683"/>
      <c r="U157" s="36"/>
      <c r="V157" s="36"/>
      <c r="W157" s="36"/>
      <c r="X157" s="36"/>
      <c r="Y157" s="36"/>
      <c r="Z157" s="36"/>
      <c r="AA157" s="684"/>
      <c r="AB157" s="685"/>
      <c r="AC157" s="373"/>
      <c r="AD157" s="373"/>
      <c r="AE157" s="497" t="str">
        <f t="shared" si="18"/>
        <v/>
      </c>
      <c r="AF157" s="503"/>
      <c r="AG157" s="503"/>
      <c r="AH157" s="252" t="str">
        <f t="shared" si="16"/>
        <v/>
      </c>
      <c r="AI157" s="228" t="str">
        <f>IF(M157&lt;&gt;"", YEARFRAC(M157, 'National Information'!$H$23), "")</f>
        <v/>
      </c>
      <c r="AJ157" s="197" t="str">
        <f>IF(NOT(M157&gt;1),"",IF(NOT(AEC2DATA!T95&lt;AI157),"O","P"))</f>
        <v/>
      </c>
      <c r="AK157" s="188" t="str">
        <f t="shared" si="17"/>
        <v/>
      </c>
      <c r="AL157" s="219"/>
      <c r="AM157" s="14"/>
    </row>
    <row r="158" spans="2:39" ht="19.7" customHeight="1" thickBot="1" x14ac:dyDescent="0.3">
      <c r="B158" s="685"/>
      <c r="C158" s="686"/>
      <c r="D158" s="732"/>
      <c r="E158" s="733"/>
      <c r="F158" s="734"/>
      <c r="G158" s="735"/>
      <c r="H158" s="153"/>
      <c r="I158" s="154"/>
      <c r="J158" s="155"/>
      <c r="K158" s="156"/>
      <c r="L158" s="36"/>
      <c r="M158" s="152"/>
      <c r="N158" s="35"/>
      <c r="O158" s="682" t="s">
        <v>85</v>
      </c>
      <c r="P158" s="682"/>
      <c r="Q158" s="683"/>
      <c r="R158" s="683"/>
      <c r="S158" s="683"/>
      <c r="T158" s="683"/>
      <c r="U158" s="36"/>
      <c r="V158" s="36"/>
      <c r="W158" s="36"/>
      <c r="X158" s="36"/>
      <c r="Y158" s="36"/>
      <c r="Z158" s="36"/>
      <c r="AA158" s="684"/>
      <c r="AB158" s="685"/>
      <c r="AC158" s="373"/>
      <c r="AD158" s="373"/>
      <c r="AE158" s="497" t="str">
        <f t="shared" si="18"/>
        <v/>
      </c>
      <c r="AF158" s="503"/>
      <c r="AG158" s="503"/>
      <c r="AH158" s="252" t="str">
        <f t="shared" si="16"/>
        <v/>
      </c>
      <c r="AI158" s="228" t="str">
        <f>IF(M158&lt;&gt;"", YEARFRAC(M158, 'National Information'!$H$23), "")</f>
        <v/>
      </c>
      <c r="AJ158" s="197" t="str">
        <f>IF(NOT(M158&gt;1),"",IF(NOT(AEC2DATA!T96&lt;AI158),"O","P"))</f>
        <v/>
      </c>
      <c r="AK158" s="188" t="str">
        <f t="shared" si="17"/>
        <v/>
      </c>
      <c r="AL158" s="219"/>
      <c r="AM158" s="14"/>
    </row>
    <row r="159" spans="2:39" ht="19.7" customHeight="1" thickBot="1" x14ac:dyDescent="0.3">
      <c r="B159" s="685"/>
      <c r="C159" s="686"/>
      <c r="D159" s="732"/>
      <c r="E159" s="733"/>
      <c r="F159" s="734"/>
      <c r="G159" s="735"/>
      <c r="H159" s="153"/>
      <c r="I159" s="154"/>
      <c r="J159" s="155"/>
      <c r="K159" s="156"/>
      <c r="L159" s="36"/>
      <c r="M159" s="152"/>
      <c r="N159" s="35"/>
      <c r="O159" s="682" t="s">
        <v>85</v>
      </c>
      <c r="P159" s="682"/>
      <c r="Q159" s="683"/>
      <c r="R159" s="683"/>
      <c r="S159" s="683"/>
      <c r="T159" s="683"/>
      <c r="U159" s="36"/>
      <c r="V159" s="36"/>
      <c r="W159" s="36"/>
      <c r="X159" s="36"/>
      <c r="Y159" s="36"/>
      <c r="Z159" s="36"/>
      <c r="AA159" s="684"/>
      <c r="AB159" s="685"/>
      <c r="AC159" s="373"/>
      <c r="AD159" s="373"/>
      <c r="AE159" s="497" t="str">
        <f t="shared" si="18"/>
        <v/>
      </c>
      <c r="AF159" s="503"/>
      <c r="AG159" s="503"/>
      <c r="AH159" s="252" t="str">
        <f t="shared" si="16"/>
        <v/>
      </c>
      <c r="AI159" s="228" t="str">
        <f>IF(M159&lt;&gt;"", YEARFRAC(M159, 'National Information'!$H$23), "")</f>
        <v/>
      </c>
      <c r="AJ159" s="197" t="str">
        <f>IF(NOT(M159&gt;1),"",IF(NOT(AEC2DATA!T97&lt;AI159),"O","P"))</f>
        <v/>
      </c>
      <c r="AK159" s="188" t="str">
        <f t="shared" si="17"/>
        <v/>
      </c>
      <c r="AL159" s="219"/>
      <c r="AM159" s="14"/>
    </row>
    <row r="160" spans="2:39" ht="19.7" customHeight="1" thickBot="1" x14ac:dyDescent="0.3">
      <c r="B160" s="685"/>
      <c r="C160" s="686"/>
      <c r="D160" s="732"/>
      <c r="E160" s="733"/>
      <c r="F160" s="734"/>
      <c r="G160" s="735"/>
      <c r="H160" s="153"/>
      <c r="I160" s="154"/>
      <c r="J160" s="155"/>
      <c r="K160" s="156"/>
      <c r="L160" s="36"/>
      <c r="M160" s="152"/>
      <c r="N160" s="35"/>
      <c r="O160" s="682" t="s">
        <v>85</v>
      </c>
      <c r="P160" s="682"/>
      <c r="Q160" s="683"/>
      <c r="R160" s="683"/>
      <c r="S160" s="683"/>
      <c r="T160" s="683"/>
      <c r="U160" s="36"/>
      <c r="V160" s="36"/>
      <c r="W160" s="36"/>
      <c r="X160" s="36"/>
      <c r="Y160" s="36"/>
      <c r="Z160" s="36"/>
      <c r="AA160" s="684"/>
      <c r="AB160" s="685"/>
      <c r="AC160" s="373"/>
      <c r="AD160" s="373"/>
      <c r="AE160" s="497" t="str">
        <f t="shared" si="18"/>
        <v/>
      </c>
      <c r="AF160" s="503"/>
      <c r="AG160" s="503"/>
      <c r="AH160" s="252" t="str">
        <f t="shared" si="16"/>
        <v/>
      </c>
      <c r="AI160" s="228" t="str">
        <f>IF(M160&lt;&gt;"", YEARFRAC(M160, 'National Information'!$H$23), "")</f>
        <v/>
      </c>
      <c r="AJ160" s="197" t="str">
        <f>IF(NOT(M160&gt;1),"",IF(NOT(AEC2DATA!T98&lt;AI160),"O","P"))</f>
        <v/>
      </c>
      <c r="AK160" s="188" t="str">
        <f t="shared" si="17"/>
        <v/>
      </c>
      <c r="AL160" s="219"/>
      <c r="AM160" s="14"/>
    </row>
    <row r="161" spans="2:39" ht="19.7" customHeight="1" thickBot="1" x14ac:dyDescent="0.3">
      <c r="B161" s="685"/>
      <c r="C161" s="686"/>
      <c r="D161" s="732"/>
      <c r="E161" s="733"/>
      <c r="F161" s="734"/>
      <c r="G161" s="735"/>
      <c r="H161" s="153"/>
      <c r="I161" s="154"/>
      <c r="J161" s="155"/>
      <c r="K161" s="156"/>
      <c r="L161" s="36"/>
      <c r="M161" s="152"/>
      <c r="N161" s="35"/>
      <c r="O161" s="682" t="s">
        <v>85</v>
      </c>
      <c r="P161" s="682"/>
      <c r="Q161" s="683"/>
      <c r="R161" s="683"/>
      <c r="S161" s="683"/>
      <c r="T161" s="683"/>
      <c r="U161" s="36"/>
      <c r="V161" s="36"/>
      <c r="W161" s="36"/>
      <c r="X161" s="36"/>
      <c r="Y161" s="36"/>
      <c r="Z161" s="36"/>
      <c r="AA161" s="684"/>
      <c r="AB161" s="685"/>
      <c r="AC161" s="373"/>
      <c r="AD161" s="373"/>
      <c r="AE161" s="497" t="str">
        <f t="shared" si="18"/>
        <v/>
      </c>
      <c r="AF161" s="503"/>
      <c r="AG161" s="503"/>
      <c r="AH161" s="252" t="str">
        <f t="shared" si="16"/>
        <v/>
      </c>
      <c r="AI161" s="228" t="str">
        <f>IF(M161&lt;&gt;"", YEARFRAC(M161, 'National Information'!$H$23), "")</f>
        <v/>
      </c>
      <c r="AJ161" s="197" t="str">
        <f>IF(NOT(M161&gt;1),"",IF(NOT(AEC2DATA!T99&lt;AI161),"O","P"))</f>
        <v/>
      </c>
      <c r="AK161" s="188" t="str">
        <f t="shared" si="17"/>
        <v/>
      </c>
      <c r="AL161" s="219"/>
      <c r="AM161" s="14"/>
    </row>
    <row r="162" spans="2:39" ht="19.7" customHeight="1" thickBot="1" x14ac:dyDescent="0.3">
      <c r="B162" s="685"/>
      <c r="C162" s="686"/>
      <c r="D162" s="732"/>
      <c r="E162" s="733"/>
      <c r="F162" s="734"/>
      <c r="G162" s="735"/>
      <c r="H162" s="153"/>
      <c r="I162" s="154"/>
      <c r="J162" s="155"/>
      <c r="K162" s="156"/>
      <c r="L162" s="36"/>
      <c r="M162" s="152"/>
      <c r="N162" s="35"/>
      <c r="O162" s="682" t="s">
        <v>85</v>
      </c>
      <c r="P162" s="682"/>
      <c r="Q162" s="683"/>
      <c r="R162" s="683"/>
      <c r="S162" s="683"/>
      <c r="T162" s="683"/>
      <c r="U162" s="36"/>
      <c r="V162" s="36"/>
      <c r="W162" s="36"/>
      <c r="X162" s="36"/>
      <c r="Y162" s="36"/>
      <c r="Z162" s="36"/>
      <c r="AA162" s="684"/>
      <c r="AB162" s="685"/>
      <c r="AC162" s="373"/>
      <c r="AD162" s="373"/>
      <c r="AE162" s="497" t="str">
        <f t="shared" si="18"/>
        <v/>
      </c>
      <c r="AF162" s="503"/>
      <c r="AG162" s="503"/>
      <c r="AH162" s="252" t="str">
        <f t="shared" si="16"/>
        <v/>
      </c>
      <c r="AI162" s="228" t="str">
        <f>IF(M162&lt;&gt;"", YEARFRAC(M162, 'National Information'!$H$23), "")</f>
        <v/>
      </c>
      <c r="AJ162" s="197" t="str">
        <f>IF(NOT(M162&gt;1),"",IF(NOT(AEC2DATA!T100&lt;AI162),"O","P"))</f>
        <v/>
      </c>
      <c r="AK162" s="188" t="str">
        <f t="shared" si="17"/>
        <v/>
      </c>
      <c r="AL162" s="219"/>
      <c r="AM162" s="14"/>
    </row>
    <row r="163" spans="2:39" ht="19.7" customHeight="1" thickBot="1" x14ac:dyDescent="0.3">
      <c r="B163" s="685"/>
      <c r="C163" s="686"/>
      <c r="D163" s="732"/>
      <c r="E163" s="733"/>
      <c r="F163" s="734"/>
      <c r="G163" s="735"/>
      <c r="H163" s="153"/>
      <c r="I163" s="154"/>
      <c r="J163" s="155"/>
      <c r="K163" s="156"/>
      <c r="L163" s="36"/>
      <c r="M163" s="152"/>
      <c r="N163" s="35"/>
      <c r="O163" s="682" t="s">
        <v>85</v>
      </c>
      <c r="P163" s="682"/>
      <c r="Q163" s="683"/>
      <c r="R163" s="683"/>
      <c r="S163" s="683"/>
      <c r="T163" s="683"/>
      <c r="U163" s="36"/>
      <c r="V163" s="36"/>
      <c r="W163" s="36"/>
      <c r="X163" s="36"/>
      <c r="Y163" s="36"/>
      <c r="Z163" s="36"/>
      <c r="AA163" s="684"/>
      <c r="AB163" s="685"/>
      <c r="AC163" s="373"/>
      <c r="AD163" s="373"/>
      <c r="AE163" s="497" t="str">
        <f t="shared" si="18"/>
        <v/>
      </c>
      <c r="AF163" s="503"/>
      <c r="AG163" s="503"/>
      <c r="AH163" s="252" t="str">
        <f t="shared" si="16"/>
        <v/>
      </c>
      <c r="AI163" s="228" t="str">
        <f>IF(M163&lt;&gt;"", YEARFRAC(M163, 'National Information'!$H$23), "")</f>
        <v/>
      </c>
      <c r="AJ163" s="197" t="str">
        <f>IF(NOT(M163&gt;1),"",IF(NOT(AEC2DATA!T101&lt;AI163),"O","P"))</f>
        <v/>
      </c>
      <c r="AK163" s="188" t="str">
        <f t="shared" si="17"/>
        <v/>
      </c>
      <c r="AL163" s="219"/>
      <c r="AM163" s="14"/>
    </row>
    <row r="164" spans="2:39" ht="19.7" customHeight="1" thickBot="1" x14ac:dyDescent="0.3">
      <c r="B164" s="685"/>
      <c r="C164" s="686"/>
      <c r="D164" s="732"/>
      <c r="E164" s="733"/>
      <c r="F164" s="734"/>
      <c r="G164" s="735"/>
      <c r="H164" s="153"/>
      <c r="I164" s="154"/>
      <c r="J164" s="155"/>
      <c r="K164" s="156"/>
      <c r="L164" s="36"/>
      <c r="M164" s="152"/>
      <c r="N164" s="35"/>
      <c r="O164" s="682" t="s">
        <v>85</v>
      </c>
      <c r="P164" s="682"/>
      <c r="Q164" s="683"/>
      <c r="R164" s="683"/>
      <c r="S164" s="683"/>
      <c r="T164" s="683"/>
      <c r="U164" s="36"/>
      <c r="V164" s="36"/>
      <c r="W164" s="36"/>
      <c r="X164" s="36"/>
      <c r="Y164" s="36"/>
      <c r="Z164" s="36"/>
      <c r="AA164" s="684"/>
      <c r="AB164" s="685"/>
      <c r="AC164" s="373"/>
      <c r="AD164" s="373"/>
      <c r="AE164" s="497" t="str">
        <f t="shared" si="18"/>
        <v/>
      </c>
      <c r="AF164" s="503"/>
      <c r="AG164" s="503"/>
      <c r="AH164" s="252" t="str">
        <f t="shared" si="16"/>
        <v/>
      </c>
      <c r="AI164" s="228" t="str">
        <f>IF(M164&lt;&gt;"", YEARFRAC(M164, 'National Information'!$H$23), "")</f>
        <v/>
      </c>
      <c r="AJ164" s="197" t="str">
        <f>IF(NOT(M164&gt;1),"",IF(NOT(AEC2DATA!T102&lt;AI164),"O","P"))</f>
        <v/>
      </c>
      <c r="AK164" s="188" t="str">
        <f t="shared" si="17"/>
        <v/>
      </c>
      <c r="AL164" s="219"/>
      <c r="AM164" s="14"/>
    </row>
    <row r="165" spans="2:39" ht="19.7" customHeight="1" thickBot="1" x14ac:dyDescent="0.3">
      <c r="B165" s="685"/>
      <c r="C165" s="686"/>
      <c r="D165" s="732"/>
      <c r="E165" s="733"/>
      <c r="F165" s="734"/>
      <c r="G165" s="735"/>
      <c r="H165" s="153"/>
      <c r="I165" s="154"/>
      <c r="J165" s="155"/>
      <c r="K165" s="156"/>
      <c r="L165" s="36"/>
      <c r="M165" s="152"/>
      <c r="N165" s="35"/>
      <c r="O165" s="682" t="s">
        <v>85</v>
      </c>
      <c r="P165" s="682"/>
      <c r="Q165" s="683"/>
      <c r="R165" s="683"/>
      <c r="S165" s="683"/>
      <c r="T165" s="683"/>
      <c r="U165" s="36"/>
      <c r="V165" s="36"/>
      <c r="W165" s="36"/>
      <c r="X165" s="36"/>
      <c r="Y165" s="36"/>
      <c r="Z165" s="36"/>
      <c r="AA165" s="684"/>
      <c r="AB165" s="685"/>
      <c r="AC165" s="373"/>
      <c r="AD165" s="373"/>
      <c r="AE165" s="497" t="str">
        <f t="shared" si="18"/>
        <v/>
      </c>
      <c r="AF165" s="503"/>
      <c r="AG165" s="503"/>
      <c r="AH165" s="252" t="str">
        <f t="shared" si="16"/>
        <v/>
      </c>
      <c r="AI165" s="228" t="str">
        <f>IF(M165&lt;&gt;"", YEARFRAC(M165, 'National Information'!$H$23), "")</f>
        <v/>
      </c>
      <c r="AJ165" s="197" t="str">
        <f>IF(NOT(M165&gt;1),"",IF(NOT(AEC2DATA!T103&lt;AI165),"O","P"))</f>
        <v/>
      </c>
      <c r="AK165" s="188" t="str">
        <f t="shared" si="17"/>
        <v/>
      </c>
      <c r="AL165" s="219"/>
      <c r="AM165" s="14"/>
    </row>
    <row r="166" spans="2:39" ht="19.7" customHeight="1" thickBot="1" x14ac:dyDescent="0.3">
      <c r="B166" s="685"/>
      <c r="C166" s="686"/>
      <c r="D166" s="732"/>
      <c r="E166" s="733"/>
      <c r="F166" s="734"/>
      <c r="G166" s="735"/>
      <c r="H166" s="153"/>
      <c r="I166" s="154"/>
      <c r="J166" s="155"/>
      <c r="K166" s="156"/>
      <c r="L166" s="36"/>
      <c r="M166" s="152"/>
      <c r="N166" s="35"/>
      <c r="O166" s="682" t="s">
        <v>85</v>
      </c>
      <c r="P166" s="682"/>
      <c r="Q166" s="683"/>
      <c r="R166" s="683"/>
      <c r="S166" s="683"/>
      <c r="T166" s="683"/>
      <c r="U166" s="36"/>
      <c r="V166" s="36"/>
      <c r="W166" s="36"/>
      <c r="X166" s="36"/>
      <c r="Y166" s="36"/>
      <c r="Z166" s="36"/>
      <c r="AA166" s="684"/>
      <c r="AB166" s="685"/>
      <c r="AC166" s="373"/>
      <c r="AD166" s="373"/>
      <c r="AE166" s="497" t="str">
        <f t="shared" si="18"/>
        <v/>
      </c>
      <c r="AF166" s="503"/>
      <c r="AG166" s="503"/>
      <c r="AH166" s="252" t="str">
        <f t="shared" si="16"/>
        <v/>
      </c>
      <c r="AI166" s="228" t="str">
        <f>IF(M166&lt;&gt;"", YEARFRAC(M166, 'National Information'!$H$23), "")</f>
        <v/>
      </c>
      <c r="AJ166" s="197" t="str">
        <f>IF(NOT(M166&gt;1),"",IF(NOT(AEC2DATA!T104&lt;AI166),"O","P"))</f>
        <v/>
      </c>
      <c r="AK166" s="188" t="str">
        <f t="shared" si="17"/>
        <v/>
      </c>
      <c r="AL166" s="219"/>
      <c r="AM166" s="14"/>
    </row>
    <row r="167" spans="2:39" ht="19.7" customHeight="1" thickBot="1" x14ac:dyDescent="0.3">
      <c r="B167" s="685"/>
      <c r="C167" s="686"/>
      <c r="D167" s="732"/>
      <c r="E167" s="733"/>
      <c r="F167" s="734"/>
      <c r="G167" s="735"/>
      <c r="H167" s="153"/>
      <c r="I167" s="154"/>
      <c r="J167" s="155"/>
      <c r="K167" s="157"/>
      <c r="L167" s="158"/>
      <c r="M167" s="152"/>
      <c r="N167" s="35"/>
      <c r="O167" s="682" t="s">
        <v>85</v>
      </c>
      <c r="P167" s="682"/>
      <c r="Q167" s="683"/>
      <c r="R167" s="683"/>
      <c r="S167" s="683"/>
      <c r="T167" s="683"/>
      <c r="U167" s="36"/>
      <c r="V167" s="36"/>
      <c r="W167" s="36"/>
      <c r="X167" s="36"/>
      <c r="Y167" s="36"/>
      <c r="Z167" s="36"/>
      <c r="AA167" s="684"/>
      <c r="AB167" s="685"/>
      <c r="AC167" s="373"/>
      <c r="AD167" s="373"/>
      <c r="AE167" s="497" t="str">
        <f t="shared" si="18"/>
        <v/>
      </c>
      <c r="AF167" s="503"/>
      <c r="AG167" s="503"/>
      <c r="AH167" s="252" t="str">
        <f t="shared" si="16"/>
        <v/>
      </c>
      <c r="AI167" s="228" t="str">
        <f>IF(M167&lt;&gt;"", YEARFRAC(M167, 'National Information'!$H$23), "")</f>
        <v/>
      </c>
      <c r="AJ167" s="197" t="str">
        <f>IF(NOT(M167&gt;1),"",IF(NOT(AEC2DATA!T105&lt;AI167),"O","P"))</f>
        <v/>
      </c>
      <c r="AK167" s="188" t="str">
        <f t="shared" si="17"/>
        <v/>
      </c>
      <c r="AL167" s="219"/>
      <c r="AM167" s="14"/>
    </row>
    <row r="168" spans="2:39" ht="19.7" customHeight="1" thickBot="1" x14ac:dyDescent="0.3">
      <c r="B168" s="685"/>
      <c r="C168" s="686"/>
      <c r="D168" s="732"/>
      <c r="E168" s="733"/>
      <c r="F168" s="734"/>
      <c r="G168" s="735"/>
      <c r="H168" s="153"/>
      <c r="I168" s="154"/>
      <c r="J168" s="155"/>
      <c r="K168" s="157"/>
      <c r="L168" s="158"/>
      <c r="M168" s="152"/>
      <c r="N168" s="35"/>
      <c r="O168" s="682" t="s">
        <v>85</v>
      </c>
      <c r="P168" s="682"/>
      <c r="Q168" s="683"/>
      <c r="R168" s="683"/>
      <c r="S168" s="683"/>
      <c r="T168" s="683"/>
      <c r="U168" s="36"/>
      <c r="V168" s="36"/>
      <c r="W168" s="36"/>
      <c r="X168" s="36"/>
      <c r="Y168" s="36"/>
      <c r="Z168" s="36"/>
      <c r="AA168" s="684"/>
      <c r="AB168" s="685"/>
      <c r="AC168" s="373"/>
      <c r="AD168" s="373"/>
      <c r="AE168" s="497" t="str">
        <f t="shared" si="18"/>
        <v/>
      </c>
      <c r="AF168" s="503"/>
      <c r="AG168" s="503"/>
      <c r="AH168" s="252" t="str">
        <f t="shared" si="16"/>
        <v/>
      </c>
      <c r="AI168" s="228" t="str">
        <f>IF(M168&lt;&gt;"", YEARFRAC(M168, 'National Information'!$H$23), "")</f>
        <v/>
      </c>
      <c r="AJ168" s="197" t="str">
        <f>IF(NOT(M168&gt;1),"",IF(NOT(AEC2DATA!T106&lt;AI168),"O","P"))</f>
        <v/>
      </c>
      <c r="AK168" s="188" t="str">
        <f t="shared" si="17"/>
        <v/>
      </c>
      <c r="AL168" s="219"/>
      <c r="AM168" s="14"/>
    </row>
    <row r="169" spans="2:39" ht="19.7" customHeight="1" x14ac:dyDescent="0.25">
      <c r="B169" s="685"/>
      <c r="C169" s="686"/>
      <c r="D169" s="732"/>
      <c r="E169" s="733"/>
      <c r="F169" s="734"/>
      <c r="G169" s="735"/>
      <c r="H169" s="153"/>
      <c r="I169" s="154"/>
      <c r="J169" s="155"/>
      <c r="K169" s="157"/>
      <c r="L169" s="158"/>
      <c r="M169" s="152"/>
      <c r="N169" s="35"/>
      <c r="O169" s="682" t="s">
        <v>85</v>
      </c>
      <c r="P169" s="682"/>
      <c r="Q169" s="683"/>
      <c r="R169" s="683"/>
      <c r="S169" s="683"/>
      <c r="T169" s="683"/>
      <c r="U169" s="36"/>
      <c r="V169" s="36"/>
      <c r="W169" s="36"/>
      <c r="X169" s="36"/>
      <c r="Y169" s="36"/>
      <c r="Z169" s="36"/>
      <c r="AA169" s="684"/>
      <c r="AB169" s="685"/>
      <c r="AC169" s="373"/>
      <c r="AD169" s="373"/>
      <c r="AE169" s="497" t="str">
        <f t="shared" si="18"/>
        <v/>
      </c>
      <c r="AF169" s="503"/>
      <c r="AG169" s="503"/>
      <c r="AH169" s="252" t="str">
        <f t="shared" si="16"/>
        <v/>
      </c>
      <c r="AI169" s="228" t="str">
        <f>IF(M169&lt;&gt;"", YEARFRAC(M169, 'National Information'!$H$23), "")</f>
        <v/>
      </c>
      <c r="AJ169" s="197" t="str">
        <f>IF(NOT(M169&gt;1),"",IF(NOT(AEC2DATA!T107&lt;AI169),"O","P"))</f>
        <v/>
      </c>
      <c r="AK169" s="188" t="str">
        <f t="shared" si="17"/>
        <v/>
      </c>
      <c r="AL169" s="219"/>
      <c r="AM169" s="14"/>
    </row>
    <row r="170" spans="2:39" ht="19.7" customHeight="1" x14ac:dyDescent="0.25">
      <c r="B170" s="693" t="s">
        <v>475</v>
      </c>
      <c r="C170" s="693"/>
      <c r="D170" s="694"/>
      <c r="E170" s="694"/>
      <c r="F170" s="694"/>
      <c r="G170" s="694"/>
      <c r="H170" s="693"/>
      <c r="L170" s="695"/>
      <c r="M170" s="695"/>
      <c r="N170" s="695"/>
      <c r="O170" s="695"/>
      <c r="P170" s="695"/>
      <c r="Q170" s="695"/>
      <c r="S170" s="696"/>
      <c r="T170" s="696"/>
      <c r="U170" s="696"/>
      <c r="W170" s="697" t="s">
        <v>89</v>
      </c>
      <c r="X170" s="697"/>
      <c r="AA170" s="696"/>
      <c r="AB170" s="696"/>
      <c r="AC170" s="373"/>
      <c r="AD170" s="373"/>
      <c r="AE170" s="499"/>
      <c r="AF170" s="500"/>
      <c r="AG170" s="500"/>
      <c r="AI170" s="186"/>
      <c r="AL170" s="219"/>
      <c r="AM170" s="14"/>
    </row>
    <row r="171" spans="2:39" ht="11.25" customHeight="1" x14ac:dyDescent="0.25">
      <c r="F171" s="248"/>
      <c r="G171" s="248"/>
      <c r="H171" s="250" t="str">
        <f t="shared" ref="H171:H176" si="19">+H137</f>
        <v xml:space="preserve">   36 Battersea Square</v>
      </c>
      <c r="I171" s="248"/>
      <c r="K171" s="15"/>
      <c r="L171" s="15"/>
      <c r="M171" s="15"/>
      <c r="N171" s="15"/>
      <c r="O171" s="15"/>
      <c r="P171" s="15"/>
      <c r="Q171" s="15"/>
      <c r="R171" s="15"/>
      <c r="S171" s="15"/>
      <c r="T171" s="15"/>
      <c r="U171" s="15"/>
      <c r="V171" s="15"/>
      <c r="W171" s="15"/>
      <c r="X171" s="15"/>
      <c r="Y171" s="15"/>
      <c r="Z171" s="15"/>
      <c r="AA171" s="15"/>
      <c r="AB171" s="15"/>
      <c r="AC171" s="16"/>
      <c r="AD171" s="16"/>
      <c r="AE171" s="16"/>
      <c r="AF171" s="189"/>
      <c r="AG171" s="189"/>
      <c r="AI171" s="186"/>
      <c r="AL171" s="219"/>
      <c r="AM171" s="14"/>
    </row>
    <row r="172" spans="2:39" ht="11.25" customHeight="1" x14ac:dyDescent="0.25">
      <c r="F172" s="248"/>
      <c r="G172" s="248"/>
      <c r="H172" s="248" t="str">
        <f t="shared" si="19"/>
        <v xml:space="preserve">   London</v>
      </c>
      <c r="I172" s="251"/>
      <c r="K172" s="250"/>
      <c r="L172" s="18"/>
      <c r="M172" s="18"/>
      <c r="N172" s="18"/>
      <c r="O172" s="18"/>
      <c r="P172" s="18"/>
      <c r="Q172" s="18"/>
      <c r="R172" s="18"/>
      <c r="S172" s="18"/>
      <c r="T172" s="18"/>
      <c r="U172" s="18"/>
      <c r="V172" s="707" t="s">
        <v>57</v>
      </c>
      <c r="W172" s="707"/>
      <c r="X172" s="707"/>
      <c r="Y172" s="707"/>
      <c r="Z172" s="707"/>
      <c r="AA172" s="707"/>
      <c r="AB172" s="707"/>
      <c r="AC172" s="183"/>
      <c r="AD172" s="183"/>
      <c r="AE172" s="18"/>
      <c r="AF172" s="190"/>
      <c r="AG172" s="190"/>
      <c r="AI172" s="186"/>
      <c r="AL172" s="219"/>
      <c r="AM172" s="14"/>
    </row>
    <row r="173" spans="2:39" ht="11.25" customHeight="1" x14ac:dyDescent="0.25">
      <c r="F173" s="248"/>
      <c r="G173" s="248"/>
      <c r="H173" s="248" t="str">
        <f t="shared" si="19"/>
        <v xml:space="preserve">   SW11 3RA</v>
      </c>
      <c r="I173" s="251"/>
      <c r="K173" s="44"/>
      <c r="L173" s="20"/>
      <c r="M173" s="20"/>
      <c r="N173" s="20"/>
      <c r="O173" s="20"/>
      <c r="P173" s="20"/>
      <c r="Q173" s="20"/>
      <c r="R173" s="20"/>
      <c r="S173" s="20"/>
      <c r="T173" s="20"/>
      <c r="U173" s="20"/>
      <c r="V173" s="708" t="s">
        <v>59</v>
      </c>
      <c r="W173" s="708"/>
      <c r="X173" s="708"/>
      <c r="Y173" s="708"/>
      <c r="Z173" s="708"/>
      <c r="AA173" s="708"/>
      <c r="AB173" s="19" t="s">
        <v>60</v>
      </c>
      <c r="AC173" s="184"/>
      <c r="AD173" s="184"/>
      <c r="AE173" s="20"/>
      <c r="AF173" s="191"/>
      <c r="AG173" s="191"/>
      <c r="AI173" s="186"/>
      <c r="AL173" s="219"/>
      <c r="AM173" s="14"/>
    </row>
    <row r="174" spans="2:39" ht="11.25" customHeight="1" x14ac:dyDescent="0.25">
      <c r="F174" s="248"/>
      <c r="G174" s="251"/>
      <c r="H174" s="249" t="str">
        <f t="shared" si="19"/>
        <v xml:space="preserve">   T: +020 7326 8001</v>
      </c>
      <c r="I174" s="251"/>
      <c r="K174" s="44"/>
      <c r="L174" s="20"/>
      <c r="M174" s="20"/>
      <c r="N174" s="20"/>
      <c r="O174" s="20"/>
      <c r="P174" s="20"/>
      <c r="Q174" s="20"/>
      <c r="R174" s="20"/>
      <c r="S174" s="20"/>
      <c r="T174" s="20"/>
      <c r="U174" s="20"/>
      <c r="V174" s="708" t="s">
        <v>62</v>
      </c>
      <c r="W174" s="708"/>
      <c r="X174" s="708"/>
      <c r="Y174" s="708"/>
      <c r="Z174" s="708"/>
      <c r="AA174" s="708"/>
      <c r="AB174" s="19" t="s">
        <v>63</v>
      </c>
      <c r="AC174" s="184"/>
      <c r="AD174" s="184"/>
      <c r="AE174" s="20"/>
      <c r="AF174" s="191"/>
      <c r="AG174" s="191"/>
      <c r="AI174" s="186"/>
      <c r="AL174" s="219"/>
      <c r="AM174" s="14"/>
    </row>
    <row r="175" spans="2:39" ht="11.25" customHeight="1" x14ac:dyDescent="0.25">
      <c r="F175" s="248"/>
      <c r="G175" s="251"/>
      <c r="H175" s="249" t="str">
        <f t="shared" si="19"/>
        <v xml:space="preserve">   F: +020 7924 2312</v>
      </c>
      <c r="I175" s="251"/>
      <c r="K175" s="44"/>
      <c r="L175" s="20"/>
      <c r="M175" s="20"/>
      <c r="N175" s="20"/>
      <c r="O175" s="20"/>
      <c r="P175" s="20"/>
      <c r="Q175" s="20"/>
      <c r="R175" s="20"/>
      <c r="S175" s="20"/>
      <c r="T175" s="20"/>
      <c r="U175" s="20"/>
      <c r="V175" s="708" t="s">
        <v>64</v>
      </c>
      <c r="W175" s="708"/>
      <c r="X175" s="708"/>
      <c r="Y175" s="708"/>
      <c r="Z175" s="708"/>
      <c r="AA175" s="708"/>
      <c r="AB175" s="19" t="s">
        <v>65</v>
      </c>
      <c r="AC175" s="184"/>
      <c r="AD175" s="184"/>
      <c r="AE175" s="20"/>
      <c r="AF175" s="191"/>
      <c r="AG175" s="191"/>
      <c r="AI175" s="186"/>
      <c r="AL175" s="219"/>
      <c r="AM175" s="14"/>
    </row>
    <row r="176" spans="2:39" ht="11.25" customHeight="1" x14ac:dyDescent="0.25">
      <c r="F176" s="248"/>
      <c r="G176" s="251"/>
      <c r="H176" s="249" t="str">
        <f t="shared" si="19"/>
        <v xml:space="preserve">   E: exams@rad.org.uk</v>
      </c>
      <c r="I176" s="251"/>
      <c r="K176" s="44"/>
      <c r="L176" s="20"/>
      <c r="M176" s="20"/>
      <c r="N176" s="20"/>
      <c r="O176" s="20"/>
      <c r="P176" s="20"/>
      <c r="Q176" s="20"/>
      <c r="R176" s="20"/>
      <c r="S176" s="20"/>
      <c r="T176" s="20"/>
      <c r="U176" s="20"/>
      <c r="V176" s="708" t="s">
        <v>66</v>
      </c>
      <c r="W176" s="708"/>
      <c r="X176" s="708"/>
      <c r="Y176" s="708"/>
      <c r="Z176" s="708"/>
      <c r="AA176" s="708"/>
      <c r="AB176" s="19" t="s">
        <v>67</v>
      </c>
      <c r="AC176" s="184"/>
      <c r="AD176" s="184"/>
      <c r="AE176" s="20"/>
      <c r="AF176" s="191"/>
      <c r="AG176" s="191"/>
      <c r="AI176" s="186"/>
      <c r="AL176" s="219"/>
      <c r="AM176" s="14"/>
    </row>
    <row r="177" spans="2:39" ht="11.25" customHeight="1" x14ac:dyDescent="0.25">
      <c r="B177" s="249" t="s">
        <v>71</v>
      </c>
      <c r="K177" s="44"/>
      <c r="L177" s="20"/>
      <c r="M177" s="20"/>
      <c r="N177" s="20"/>
      <c r="O177" s="20"/>
      <c r="P177" s="20"/>
      <c r="Q177" s="45"/>
      <c r="R177" s="45"/>
      <c r="S177" s="45"/>
      <c r="T177" s="20"/>
      <c r="U177" s="20"/>
      <c r="V177" s="708" t="s">
        <v>69</v>
      </c>
      <c r="W177" s="708"/>
      <c r="X177" s="708"/>
      <c r="Y177" s="708"/>
      <c r="Z177" s="708"/>
      <c r="AA177" s="708"/>
      <c r="AB177" s="19" t="s">
        <v>70</v>
      </c>
      <c r="AC177" s="184"/>
      <c r="AD177" s="184"/>
      <c r="AE177" s="20"/>
      <c r="AF177" s="191"/>
      <c r="AG177" s="191"/>
      <c r="AI177" s="186"/>
      <c r="AL177" s="219"/>
      <c r="AM177" s="14"/>
    </row>
    <row r="178" spans="2:39" ht="4.5" customHeight="1" x14ac:dyDescent="0.25">
      <c r="L178" s="21"/>
      <c r="M178" s="21"/>
      <c r="N178" s="21"/>
      <c r="O178" s="21"/>
      <c r="P178" s="21"/>
      <c r="Q178" s="21"/>
      <c r="R178" s="21"/>
      <c r="S178" s="21"/>
      <c r="T178" s="21"/>
      <c r="U178" s="21"/>
      <c r="V178" s="46"/>
      <c r="W178" s="46"/>
      <c r="X178" s="46"/>
      <c r="Y178" s="46"/>
      <c r="Z178" s="46"/>
      <c r="AA178" s="46"/>
      <c r="AB178" s="46"/>
      <c r="AC178" s="185"/>
      <c r="AD178" s="185"/>
      <c r="AE178" s="21"/>
      <c r="AF178" s="193"/>
      <c r="AG178" s="193"/>
      <c r="AI178" s="186"/>
      <c r="AL178" s="219"/>
      <c r="AM178" s="14"/>
    </row>
    <row r="179" spans="2:39" ht="19.5" customHeight="1" x14ac:dyDescent="0.25">
      <c r="B179" s="713" t="s">
        <v>72</v>
      </c>
      <c r="C179" s="713"/>
      <c r="D179" s="713"/>
      <c r="E179" s="713"/>
      <c r="F179" s="713"/>
      <c r="G179" s="713"/>
      <c r="H179" s="713"/>
      <c r="I179" s="23" t="str">
        <f>+'3 - FORM AEC1 (2016)'!$G$19</f>
        <v/>
      </c>
      <c r="J179" s="714" t="str">
        <f>'3 - FORM AEC1 (2016)'!$H$18</f>
        <v/>
      </c>
      <c r="K179" s="714"/>
      <c r="L179" s="24"/>
      <c r="M179" s="25"/>
      <c r="N179" s="715" t="s">
        <v>73</v>
      </c>
      <c r="O179" s="715"/>
      <c r="P179" s="715"/>
      <c r="Q179" s="715"/>
      <c r="R179" s="715"/>
      <c r="S179" s="716"/>
      <c r="T179" s="716"/>
      <c r="U179" s="716"/>
      <c r="V179" s="716"/>
      <c r="W179" s="716"/>
      <c r="X179" s="716"/>
      <c r="Y179" s="716"/>
      <c r="Z179" s="716"/>
      <c r="AA179" s="716"/>
      <c r="AB179" s="716"/>
      <c r="AC179" s="373"/>
      <c r="AD179" s="373"/>
      <c r="AE179" s="501"/>
      <c r="AF179" s="502"/>
      <c r="AG179" s="502"/>
      <c r="AH179" s="187"/>
      <c r="AI179" s="187"/>
      <c r="AJ179" s="187"/>
      <c r="AL179" s="219"/>
      <c r="AM179" s="14"/>
    </row>
    <row r="180" spans="2:39" ht="11.25" customHeight="1" thickBot="1" x14ac:dyDescent="0.3">
      <c r="I180" s="27"/>
      <c r="J180" s="28"/>
      <c r="K180" s="27"/>
      <c r="L180" s="29"/>
      <c r="S180" s="30"/>
      <c r="T180" s="30"/>
      <c r="U180" s="26"/>
      <c r="V180" s="26"/>
      <c r="W180" s="26"/>
      <c r="X180" s="26"/>
      <c r="Y180" s="26"/>
      <c r="Z180" s="26"/>
      <c r="AA180" s="26"/>
      <c r="AB180" s="26"/>
      <c r="AC180" s="31"/>
      <c r="AD180" s="31"/>
      <c r="AE180" s="31"/>
      <c r="AF180" s="194"/>
      <c r="AG180" s="194"/>
      <c r="AH180" s="187"/>
      <c r="AI180" s="187"/>
      <c r="AJ180" s="187"/>
      <c r="AL180" s="219"/>
      <c r="AM180" s="14"/>
    </row>
    <row r="181" spans="2:39" ht="19.7" customHeight="1" thickBot="1" x14ac:dyDescent="0.3">
      <c r="B181" s="723" t="s">
        <v>74</v>
      </c>
      <c r="C181" s="723"/>
      <c r="D181" s="725" t="s">
        <v>75</v>
      </c>
      <c r="E181" s="725"/>
      <c r="F181" s="725" t="s">
        <v>76</v>
      </c>
      <c r="G181" s="725"/>
      <c r="H181" s="725" t="s">
        <v>77</v>
      </c>
      <c r="I181" s="717" t="s">
        <v>78</v>
      </c>
      <c r="J181" s="704" t="s">
        <v>39</v>
      </c>
      <c r="K181" s="704" t="s">
        <v>40</v>
      </c>
      <c r="L181" s="32"/>
      <c r="M181" s="717" t="s">
        <v>79</v>
      </c>
      <c r="N181" s="719" t="s">
        <v>415</v>
      </c>
      <c r="O181" s="721" t="s">
        <v>81</v>
      </c>
      <c r="P181" s="721"/>
      <c r="Q181" s="727" t="s">
        <v>82</v>
      </c>
      <c r="R181" s="727"/>
      <c r="S181" s="729" t="s">
        <v>83</v>
      </c>
      <c r="T181" s="729"/>
      <c r="U181" s="704" t="s">
        <v>84</v>
      </c>
      <c r="V181" s="704"/>
      <c r="W181" s="704"/>
      <c r="X181" s="704"/>
      <c r="Y181" s="704"/>
      <c r="Z181" s="704"/>
      <c r="AA181" s="709" t="s">
        <v>407</v>
      </c>
      <c r="AB181" s="710"/>
      <c r="AC181" s="163"/>
      <c r="AD181" s="496"/>
      <c r="AE181" s="33"/>
      <c r="AF181" s="195"/>
      <c r="AG181" s="195"/>
      <c r="AH181" s="202" t="s">
        <v>417</v>
      </c>
      <c r="AI181" s="199"/>
      <c r="AJ181" s="199"/>
      <c r="AK181" s="687" t="s">
        <v>416</v>
      </c>
      <c r="AL181" s="219"/>
      <c r="AM181" s="14"/>
    </row>
    <row r="182" spans="2:39" ht="25.5" customHeight="1" thickBot="1" x14ac:dyDescent="0.3">
      <c r="B182" s="724"/>
      <c r="C182" s="724"/>
      <c r="D182" s="726"/>
      <c r="E182" s="726"/>
      <c r="F182" s="726"/>
      <c r="G182" s="726"/>
      <c r="H182" s="726"/>
      <c r="I182" s="718"/>
      <c r="J182" s="705"/>
      <c r="K182" s="705"/>
      <c r="L182" s="240"/>
      <c r="M182" s="718"/>
      <c r="N182" s="720"/>
      <c r="O182" s="722"/>
      <c r="P182" s="722"/>
      <c r="Q182" s="728"/>
      <c r="R182" s="728"/>
      <c r="S182" s="730"/>
      <c r="T182" s="730"/>
      <c r="U182" s="363">
        <v>1</v>
      </c>
      <c r="V182" s="363">
        <v>2</v>
      </c>
      <c r="W182" s="363">
        <v>3</v>
      </c>
      <c r="X182" s="363">
        <v>4</v>
      </c>
      <c r="Y182" s="363">
        <v>5</v>
      </c>
      <c r="Z182" s="363"/>
      <c r="AA182" s="711"/>
      <c r="AB182" s="712"/>
      <c r="AC182" s="163"/>
      <c r="AD182" s="496"/>
      <c r="AE182" s="33"/>
      <c r="AF182" s="195"/>
      <c r="AG182" s="195"/>
      <c r="AH182" s="200" t="s">
        <v>412</v>
      </c>
      <c r="AI182" s="201" t="s">
        <v>80</v>
      </c>
      <c r="AJ182" s="201" t="s">
        <v>413</v>
      </c>
      <c r="AK182" s="688"/>
      <c r="AL182" s="219"/>
      <c r="AM182" s="14"/>
    </row>
    <row r="183" spans="2:39" ht="19.7" customHeight="1" thickBot="1" x14ac:dyDescent="0.3">
      <c r="B183" s="698"/>
      <c r="C183" s="699"/>
      <c r="D183" s="700"/>
      <c r="E183" s="700"/>
      <c r="F183" s="701"/>
      <c r="G183" s="701"/>
      <c r="H183" s="237"/>
      <c r="I183" s="238"/>
      <c r="J183" s="239"/>
      <c r="K183" s="150"/>
      <c r="L183" s="151"/>
      <c r="M183" s="152"/>
      <c r="N183" s="35"/>
      <c r="O183" s="702" t="s">
        <v>85</v>
      </c>
      <c r="P183" s="702"/>
      <c r="Q183" s="703"/>
      <c r="R183" s="703"/>
      <c r="S183" s="703"/>
      <c r="T183" s="703"/>
      <c r="U183" s="37"/>
      <c r="V183" s="37"/>
      <c r="W183" s="37"/>
      <c r="X183" s="37"/>
      <c r="Y183" s="37"/>
      <c r="Z183" s="37"/>
      <c r="AA183" s="706"/>
      <c r="AB183" s="698"/>
      <c r="AC183" s="373"/>
      <c r="AD183" s="373"/>
      <c r="AE183" s="497" t="str">
        <f>IF(OR(ISTEXT(J183)),1,"")</f>
        <v/>
      </c>
      <c r="AF183" s="503"/>
      <c r="AG183" s="503"/>
      <c r="AH183" s="252" t="str">
        <f t="shared" ref="AH183:AH203" si="20">IF(NOT(AE183=1),"",IF(OR(COUNTBLANK(I183:I183)=1), "O", "P"))</f>
        <v/>
      </c>
      <c r="AI183" s="228" t="str">
        <f>IF(M183&lt;&gt;"", YEARFRAC(M183, 'National Information'!$H$23), "")</f>
        <v/>
      </c>
      <c r="AJ183" s="197" t="str">
        <f>IF(NOT(M183&gt;1),"",IF(NOT(AEC2DATA!T108&lt;AI183),"O","P"))</f>
        <v/>
      </c>
      <c r="AK183" s="188" t="str">
        <f t="shared" ref="AK183:AK203" si="21">IF((J183&lt;1),"",IF(OR(COUNTBLANK(D183:D183),(F183:F183)=""),"O","P"))</f>
        <v/>
      </c>
      <c r="AL183" s="219"/>
      <c r="AM183" s="14"/>
    </row>
    <row r="184" spans="2:39" ht="19.7" customHeight="1" thickBot="1" x14ac:dyDescent="0.3">
      <c r="B184" s="685"/>
      <c r="C184" s="686"/>
      <c r="D184" s="692"/>
      <c r="E184" s="692"/>
      <c r="F184" s="681"/>
      <c r="G184" s="681"/>
      <c r="H184" s="153"/>
      <c r="I184" s="154"/>
      <c r="J184" s="155"/>
      <c r="K184" s="156"/>
      <c r="L184" s="36"/>
      <c r="M184" s="152"/>
      <c r="N184" s="35"/>
      <c r="O184" s="682" t="s">
        <v>85</v>
      </c>
      <c r="P184" s="682"/>
      <c r="Q184" s="683"/>
      <c r="R184" s="683"/>
      <c r="S184" s="683"/>
      <c r="T184" s="683"/>
      <c r="U184" s="36"/>
      <c r="V184" s="36"/>
      <c r="W184" s="36"/>
      <c r="X184" s="36"/>
      <c r="Y184" s="36"/>
      <c r="Z184" s="36"/>
      <c r="AA184" s="684"/>
      <c r="AB184" s="685"/>
      <c r="AC184" s="373"/>
      <c r="AD184" s="373"/>
      <c r="AE184" s="497" t="str">
        <f t="shared" ref="AE184:AE203" si="22">IF(OR(ISTEXT(J184)),1,"")</f>
        <v/>
      </c>
      <c r="AF184" s="503"/>
      <c r="AG184" s="503"/>
      <c r="AH184" s="252" t="str">
        <f t="shared" si="20"/>
        <v/>
      </c>
      <c r="AI184" s="228" t="str">
        <f>IF(M184&lt;&gt;"", YEARFRAC(M184, 'National Information'!$H$23), "")</f>
        <v/>
      </c>
      <c r="AJ184" s="197" t="str">
        <f>IF(NOT(M184&gt;1),"",IF(NOT(AEC2DATA!T109&lt;AI184),"O","P"))</f>
        <v/>
      </c>
      <c r="AK184" s="188" t="str">
        <f t="shared" si="21"/>
        <v/>
      </c>
      <c r="AL184" s="219"/>
      <c r="AM184" s="14"/>
    </row>
    <row r="185" spans="2:39" ht="19.7" customHeight="1" thickBot="1" x14ac:dyDescent="0.3">
      <c r="B185" s="685"/>
      <c r="C185" s="686"/>
      <c r="D185" s="692"/>
      <c r="E185" s="692"/>
      <c r="F185" s="681"/>
      <c r="G185" s="681"/>
      <c r="H185" s="153"/>
      <c r="I185" s="154"/>
      <c r="J185" s="155"/>
      <c r="K185" s="156"/>
      <c r="L185" s="36"/>
      <c r="M185" s="152"/>
      <c r="N185" s="35"/>
      <c r="O185" s="682" t="s">
        <v>85</v>
      </c>
      <c r="P185" s="682"/>
      <c r="Q185" s="683"/>
      <c r="R185" s="683"/>
      <c r="S185" s="683"/>
      <c r="T185" s="683"/>
      <c r="U185" s="36"/>
      <c r="V185" s="36"/>
      <c r="W185" s="36"/>
      <c r="X185" s="36"/>
      <c r="Y185" s="36"/>
      <c r="Z185" s="36"/>
      <c r="AA185" s="684"/>
      <c r="AB185" s="685"/>
      <c r="AC185" s="373"/>
      <c r="AD185" s="373"/>
      <c r="AE185" s="497" t="str">
        <f t="shared" si="22"/>
        <v/>
      </c>
      <c r="AF185" s="503"/>
      <c r="AG185" s="503"/>
      <c r="AH185" s="252" t="str">
        <f t="shared" si="20"/>
        <v/>
      </c>
      <c r="AI185" s="228" t="str">
        <f>IF(M185&lt;&gt;"", YEARFRAC(M185, 'National Information'!$H$23), "")</f>
        <v/>
      </c>
      <c r="AJ185" s="197" t="str">
        <f>IF(NOT(M185&gt;1),"",IF(NOT(AEC2DATA!T110&lt;AI185),"O","P"))</f>
        <v/>
      </c>
      <c r="AK185" s="188" t="str">
        <f t="shared" si="21"/>
        <v/>
      </c>
      <c r="AL185" s="219"/>
      <c r="AM185" s="14"/>
    </row>
    <row r="186" spans="2:39" ht="19.7" customHeight="1" thickBot="1" x14ac:dyDescent="0.3">
      <c r="B186" s="685"/>
      <c r="C186" s="686"/>
      <c r="D186" s="692"/>
      <c r="E186" s="692"/>
      <c r="F186" s="681"/>
      <c r="G186" s="681"/>
      <c r="H186" s="153"/>
      <c r="I186" s="154"/>
      <c r="J186" s="155"/>
      <c r="K186" s="156"/>
      <c r="L186" s="36"/>
      <c r="M186" s="152"/>
      <c r="N186" s="35"/>
      <c r="O186" s="682" t="s">
        <v>85</v>
      </c>
      <c r="P186" s="682"/>
      <c r="Q186" s="683"/>
      <c r="R186" s="683"/>
      <c r="S186" s="683"/>
      <c r="T186" s="683"/>
      <c r="U186" s="36"/>
      <c r="V186" s="36"/>
      <c r="W186" s="36"/>
      <c r="X186" s="36"/>
      <c r="Y186" s="36"/>
      <c r="Z186" s="36"/>
      <c r="AA186" s="684"/>
      <c r="AB186" s="685"/>
      <c r="AC186" s="373"/>
      <c r="AD186" s="373"/>
      <c r="AE186" s="497" t="str">
        <f t="shared" si="22"/>
        <v/>
      </c>
      <c r="AF186" s="503"/>
      <c r="AG186" s="503"/>
      <c r="AH186" s="252" t="str">
        <f t="shared" si="20"/>
        <v/>
      </c>
      <c r="AI186" s="228" t="str">
        <f>IF(M186&lt;&gt;"", YEARFRAC(M186, 'National Information'!$H$23), "")</f>
        <v/>
      </c>
      <c r="AJ186" s="197" t="str">
        <f>IF(NOT(M186&gt;1),"",IF(NOT(AEC2DATA!T111&lt;AI186),"O","P"))</f>
        <v/>
      </c>
      <c r="AK186" s="188" t="str">
        <f t="shared" si="21"/>
        <v/>
      </c>
      <c r="AL186" s="219"/>
      <c r="AM186" s="14"/>
    </row>
    <row r="187" spans="2:39" ht="19.7" customHeight="1" thickBot="1" x14ac:dyDescent="0.3">
      <c r="B187" s="685"/>
      <c r="C187" s="686"/>
      <c r="D187" s="692"/>
      <c r="E187" s="692"/>
      <c r="F187" s="681"/>
      <c r="G187" s="681"/>
      <c r="H187" s="153"/>
      <c r="I187" s="154"/>
      <c r="J187" s="155"/>
      <c r="K187" s="156"/>
      <c r="L187" s="36"/>
      <c r="M187" s="152"/>
      <c r="N187" s="35"/>
      <c r="O187" s="682" t="s">
        <v>85</v>
      </c>
      <c r="P187" s="682"/>
      <c r="Q187" s="683"/>
      <c r="R187" s="683"/>
      <c r="S187" s="683"/>
      <c r="T187" s="683"/>
      <c r="U187" s="36"/>
      <c r="V187" s="36"/>
      <c r="W187" s="36"/>
      <c r="X187" s="36"/>
      <c r="Y187" s="36"/>
      <c r="Z187" s="36"/>
      <c r="AA187" s="684"/>
      <c r="AB187" s="685"/>
      <c r="AC187" s="373"/>
      <c r="AD187" s="373"/>
      <c r="AE187" s="497" t="str">
        <f t="shared" si="22"/>
        <v/>
      </c>
      <c r="AF187" s="503"/>
      <c r="AG187" s="503"/>
      <c r="AH187" s="252" t="str">
        <f t="shared" si="20"/>
        <v/>
      </c>
      <c r="AI187" s="228" t="str">
        <f>IF(M187&lt;&gt;"", YEARFRAC(M187, 'National Information'!$H$23), "")</f>
        <v/>
      </c>
      <c r="AJ187" s="197" t="str">
        <f>IF(NOT(M187&gt;1),"",IF(NOT(AEC2DATA!T112&lt;AI187),"O","P"))</f>
        <v/>
      </c>
      <c r="AK187" s="188" t="str">
        <f t="shared" si="21"/>
        <v/>
      </c>
      <c r="AL187" s="219"/>
      <c r="AM187" s="14"/>
    </row>
    <row r="188" spans="2:39" ht="19.7" customHeight="1" thickBot="1" x14ac:dyDescent="0.3">
      <c r="B188" s="685"/>
      <c r="C188" s="686"/>
      <c r="D188" s="692"/>
      <c r="E188" s="692"/>
      <c r="F188" s="681"/>
      <c r="G188" s="681"/>
      <c r="H188" s="153"/>
      <c r="I188" s="154"/>
      <c r="J188" s="155"/>
      <c r="K188" s="156"/>
      <c r="L188" s="36"/>
      <c r="M188" s="152"/>
      <c r="N188" s="35"/>
      <c r="O188" s="682" t="s">
        <v>85</v>
      </c>
      <c r="P188" s="682"/>
      <c r="Q188" s="683"/>
      <c r="R188" s="683"/>
      <c r="S188" s="683"/>
      <c r="T188" s="683"/>
      <c r="U188" s="36"/>
      <c r="V188" s="36"/>
      <c r="W188" s="36"/>
      <c r="X188" s="36"/>
      <c r="Y188" s="36"/>
      <c r="Z188" s="36"/>
      <c r="AA188" s="684"/>
      <c r="AB188" s="685"/>
      <c r="AC188" s="373"/>
      <c r="AD188" s="373"/>
      <c r="AE188" s="497" t="str">
        <f t="shared" si="22"/>
        <v/>
      </c>
      <c r="AF188" s="503"/>
      <c r="AG188" s="503"/>
      <c r="AH188" s="252" t="str">
        <f t="shared" si="20"/>
        <v/>
      </c>
      <c r="AI188" s="228" t="str">
        <f>IF(M188&lt;&gt;"", YEARFRAC(M188, 'National Information'!$H$23), "")</f>
        <v/>
      </c>
      <c r="AJ188" s="197" t="str">
        <f>IF(NOT(M188&gt;1),"",IF(NOT(AEC2DATA!T113&lt;AI188),"O","P"))</f>
        <v/>
      </c>
      <c r="AK188" s="188" t="str">
        <f t="shared" si="21"/>
        <v/>
      </c>
      <c r="AL188" s="219"/>
      <c r="AM188" s="14"/>
    </row>
    <row r="189" spans="2:39" ht="19.7" customHeight="1" thickBot="1" x14ac:dyDescent="0.3">
      <c r="B189" s="685"/>
      <c r="C189" s="686"/>
      <c r="D189" s="692"/>
      <c r="E189" s="692"/>
      <c r="F189" s="681"/>
      <c r="G189" s="681"/>
      <c r="H189" s="153"/>
      <c r="I189" s="154"/>
      <c r="J189" s="155"/>
      <c r="K189" s="156"/>
      <c r="L189" s="36"/>
      <c r="M189" s="152"/>
      <c r="N189" s="35"/>
      <c r="O189" s="682" t="s">
        <v>85</v>
      </c>
      <c r="P189" s="682"/>
      <c r="Q189" s="683"/>
      <c r="R189" s="683"/>
      <c r="S189" s="683"/>
      <c r="T189" s="683"/>
      <c r="U189" s="36"/>
      <c r="V189" s="36"/>
      <c r="W189" s="36"/>
      <c r="X189" s="36"/>
      <c r="Y189" s="36"/>
      <c r="Z189" s="36"/>
      <c r="AA189" s="684"/>
      <c r="AB189" s="685"/>
      <c r="AC189" s="373"/>
      <c r="AD189" s="373"/>
      <c r="AE189" s="497" t="str">
        <f t="shared" si="22"/>
        <v/>
      </c>
      <c r="AF189" s="503"/>
      <c r="AG189" s="503"/>
      <c r="AH189" s="252" t="str">
        <f t="shared" si="20"/>
        <v/>
      </c>
      <c r="AI189" s="228" t="str">
        <f>IF(M189&lt;&gt;"", YEARFRAC(M189, 'National Information'!$H$23), "")</f>
        <v/>
      </c>
      <c r="AJ189" s="197" t="str">
        <f>IF(NOT(M189&gt;1),"",IF(NOT(AEC2DATA!T114&lt;AI189),"O","P"))</f>
        <v/>
      </c>
      <c r="AK189" s="188" t="str">
        <f t="shared" si="21"/>
        <v/>
      </c>
      <c r="AL189" s="219"/>
      <c r="AM189" s="14"/>
    </row>
    <row r="190" spans="2:39" ht="19.7" customHeight="1" thickBot="1" x14ac:dyDescent="0.3">
      <c r="B190" s="685"/>
      <c r="C190" s="686"/>
      <c r="D190" s="692"/>
      <c r="E190" s="692"/>
      <c r="F190" s="681"/>
      <c r="G190" s="681"/>
      <c r="H190" s="153"/>
      <c r="I190" s="154"/>
      <c r="J190" s="155"/>
      <c r="K190" s="156"/>
      <c r="L190" s="36"/>
      <c r="M190" s="152"/>
      <c r="N190" s="35"/>
      <c r="O190" s="682" t="s">
        <v>85</v>
      </c>
      <c r="P190" s="682"/>
      <c r="Q190" s="683"/>
      <c r="R190" s="683"/>
      <c r="S190" s="683"/>
      <c r="T190" s="683"/>
      <c r="U190" s="36"/>
      <c r="V190" s="36"/>
      <c r="W190" s="36"/>
      <c r="X190" s="36"/>
      <c r="Y190" s="36"/>
      <c r="Z190" s="36"/>
      <c r="AA190" s="684"/>
      <c r="AB190" s="685"/>
      <c r="AC190" s="373"/>
      <c r="AD190" s="373"/>
      <c r="AE190" s="497" t="str">
        <f t="shared" si="22"/>
        <v/>
      </c>
      <c r="AF190" s="503"/>
      <c r="AG190" s="503"/>
      <c r="AH190" s="252" t="str">
        <f t="shared" si="20"/>
        <v/>
      </c>
      <c r="AI190" s="228" t="str">
        <f>IF(M190&lt;&gt;"", YEARFRAC(M190, 'National Information'!$H$23), "")</f>
        <v/>
      </c>
      <c r="AJ190" s="197" t="str">
        <f>IF(NOT(M190&gt;1),"",IF(NOT(AEC2DATA!T115&lt;AI190),"O","P"))</f>
        <v/>
      </c>
      <c r="AK190" s="188" t="str">
        <f t="shared" si="21"/>
        <v/>
      </c>
      <c r="AL190" s="219"/>
      <c r="AM190" s="14"/>
    </row>
    <row r="191" spans="2:39" ht="19.7" customHeight="1" thickBot="1" x14ac:dyDescent="0.3">
      <c r="B191" s="685"/>
      <c r="C191" s="686"/>
      <c r="D191" s="692"/>
      <c r="E191" s="692"/>
      <c r="F191" s="681"/>
      <c r="G191" s="681"/>
      <c r="H191" s="153"/>
      <c r="I191" s="154"/>
      <c r="J191" s="155"/>
      <c r="K191" s="156"/>
      <c r="L191" s="36"/>
      <c r="M191" s="152"/>
      <c r="N191" s="35"/>
      <c r="O191" s="682" t="s">
        <v>85</v>
      </c>
      <c r="P191" s="682"/>
      <c r="Q191" s="683"/>
      <c r="R191" s="683"/>
      <c r="S191" s="683"/>
      <c r="T191" s="683"/>
      <c r="U191" s="36"/>
      <c r="V191" s="36"/>
      <c r="W191" s="36"/>
      <c r="X191" s="36"/>
      <c r="Y191" s="36"/>
      <c r="Z191" s="36"/>
      <c r="AA191" s="684"/>
      <c r="AB191" s="685"/>
      <c r="AC191" s="373"/>
      <c r="AD191" s="373"/>
      <c r="AE191" s="497" t="str">
        <f t="shared" si="22"/>
        <v/>
      </c>
      <c r="AF191" s="503"/>
      <c r="AG191" s="503"/>
      <c r="AH191" s="252" t="str">
        <f t="shared" si="20"/>
        <v/>
      </c>
      <c r="AI191" s="228" t="str">
        <f>IF(M191&lt;&gt;"", YEARFRAC(M191, 'National Information'!$H$23), "")</f>
        <v/>
      </c>
      <c r="AJ191" s="197" t="str">
        <f>IF(NOT(M191&gt;1),"",IF(NOT(AEC2DATA!T116&lt;AI191),"O","P"))</f>
        <v/>
      </c>
      <c r="AK191" s="188" t="str">
        <f t="shared" si="21"/>
        <v/>
      </c>
      <c r="AL191" s="219"/>
      <c r="AM191" s="14"/>
    </row>
    <row r="192" spans="2:39" ht="19.7" customHeight="1" thickBot="1" x14ac:dyDescent="0.3">
      <c r="B192" s="685"/>
      <c r="C192" s="686"/>
      <c r="D192" s="692"/>
      <c r="E192" s="692"/>
      <c r="F192" s="681"/>
      <c r="G192" s="681"/>
      <c r="H192" s="153"/>
      <c r="I192" s="154"/>
      <c r="J192" s="155"/>
      <c r="K192" s="156"/>
      <c r="L192" s="36"/>
      <c r="M192" s="152"/>
      <c r="N192" s="35"/>
      <c r="O192" s="682" t="s">
        <v>85</v>
      </c>
      <c r="P192" s="682"/>
      <c r="Q192" s="683"/>
      <c r="R192" s="683"/>
      <c r="S192" s="683"/>
      <c r="T192" s="683"/>
      <c r="U192" s="36"/>
      <c r="V192" s="36"/>
      <c r="W192" s="36"/>
      <c r="X192" s="36"/>
      <c r="Y192" s="36"/>
      <c r="Z192" s="36"/>
      <c r="AA192" s="684"/>
      <c r="AB192" s="685"/>
      <c r="AC192" s="373"/>
      <c r="AD192" s="373"/>
      <c r="AE192" s="497" t="str">
        <f t="shared" si="22"/>
        <v/>
      </c>
      <c r="AF192" s="503"/>
      <c r="AG192" s="503"/>
      <c r="AH192" s="252" t="str">
        <f t="shared" si="20"/>
        <v/>
      </c>
      <c r="AI192" s="228" t="str">
        <f>IF(M192&lt;&gt;"", YEARFRAC(M192, 'National Information'!$H$23), "")</f>
        <v/>
      </c>
      <c r="AJ192" s="197" t="str">
        <f>IF(NOT(M192&gt;1),"",IF(NOT(AEC2DATA!T117&lt;AI192),"O","P"))</f>
        <v/>
      </c>
      <c r="AK192" s="188" t="str">
        <f t="shared" si="21"/>
        <v/>
      </c>
      <c r="AL192" s="219"/>
      <c r="AM192" s="14"/>
    </row>
    <row r="193" spans="2:39" ht="19.7" customHeight="1" thickBot="1" x14ac:dyDescent="0.3">
      <c r="B193" s="685"/>
      <c r="C193" s="686"/>
      <c r="D193" s="692"/>
      <c r="E193" s="692"/>
      <c r="F193" s="681"/>
      <c r="G193" s="681"/>
      <c r="H193" s="153"/>
      <c r="I193" s="154"/>
      <c r="J193" s="155"/>
      <c r="K193" s="156"/>
      <c r="L193" s="36"/>
      <c r="M193" s="152"/>
      <c r="N193" s="35"/>
      <c r="O193" s="682" t="s">
        <v>85</v>
      </c>
      <c r="P193" s="682"/>
      <c r="Q193" s="683"/>
      <c r="R193" s="683"/>
      <c r="S193" s="683"/>
      <c r="T193" s="683"/>
      <c r="U193" s="36"/>
      <c r="V193" s="36"/>
      <c r="W193" s="36"/>
      <c r="X193" s="36"/>
      <c r="Y193" s="36"/>
      <c r="Z193" s="36"/>
      <c r="AA193" s="684"/>
      <c r="AB193" s="685"/>
      <c r="AC193" s="373"/>
      <c r="AD193" s="373"/>
      <c r="AE193" s="497" t="str">
        <f t="shared" si="22"/>
        <v/>
      </c>
      <c r="AF193" s="503"/>
      <c r="AG193" s="503"/>
      <c r="AH193" s="252" t="str">
        <f t="shared" si="20"/>
        <v/>
      </c>
      <c r="AI193" s="228" t="str">
        <f>IF(M193&lt;&gt;"", YEARFRAC(M193, 'National Information'!$H$23), "")</f>
        <v/>
      </c>
      <c r="AJ193" s="197" t="str">
        <f>IF(NOT(M193&gt;1),"",IF(NOT(AEC2DATA!T118&lt;AI193),"O","P"))</f>
        <v/>
      </c>
      <c r="AK193" s="188" t="str">
        <f t="shared" si="21"/>
        <v/>
      </c>
      <c r="AL193" s="219"/>
      <c r="AM193" s="14"/>
    </row>
    <row r="194" spans="2:39" ht="19.7" customHeight="1" thickBot="1" x14ac:dyDescent="0.3">
      <c r="B194" s="685"/>
      <c r="C194" s="686"/>
      <c r="D194" s="692"/>
      <c r="E194" s="692"/>
      <c r="F194" s="681"/>
      <c r="G194" s="681"/>
      <c r="H194" s="153"/>
      <c r="I194" s="154"/>
      <c r="J194" s="155"/>
      <c r="K194" s="156"/>
      <c r="L194" s="36"/>
      <c r="M194" s="152"/>
      <c r="N194" s="35"/>
      <c r="O194" s="682" t="s">
        <v>85</v>
      </c>
      <c r="P194" s="682"/>
      <c r="Q194" s="683"/>
      <c r="R194" s="683"/>
      <c r="S194" s="683"/>
      <c r="T194" s="683"/>
      <c r="U194" s="36"/>
      <c r="V194" s="36"/>
      <c r="W194" s="36"/>
      <c r="X194" s="36"/>
      <c r="Y194" s="36"/>
      <c r="Z194" s="36"/>
      <c r="AA194" s="684"/>
      <c r="AB194" s="685"/>
      <c r="AC194" s="373"/>
      <c r="AD194" s="373"/>
      <c r="AE194" s="497" t="str">
        <f t="shared" si="22"/>
        <v/>
      </c>
      <c r="AF194" s="503"/>
      <c r="AG194" s="503"/>
      <c r="AH194" s="252" t="str">
        <f t="shared" si="20"/>
        <v/>
      </c>
      <c r="AI194" s="228" t="str">
        <f>IF(M194&lt;&gt;"", YEARFRAC(M194, 'National Information'!$H$23), "")</f>
        <v/>
      </c>
      <c r="AJ194" s="197" t="str">
        <f>IF(NOT(M194&gt;1),"",IF(NOT(AEC2DATA!T119&lt;AI194),"O","P"))</f>
        <v/>
      </c>
      <c r="AK194" s="188" t="str">
        <f t="shared" si="21"/>
        <v/>
      </c>
      <c r="AL194" s="219"/>
      <c r="AM194" s="14"/>
    </row>
    <row r="195" spans="2:39" ht="19.7" customHeight="1" thickBot="1" x14ac:dyDescent="0.3">
      <c r="B195" s="685"/>
      <c r="C195" s="686"/>
      <c r="D195" s="692"/>
      <c r="E195" s="692"/>
      <c r="F195" s="681"/>
      <c r="G195" s="681"/>
      <c r="H195" s="153"/>
      <c r="I195" s="154"/>
      <c r="J195" s="155"/>
      <c r="K195" s="156"/>
      <c r="L195" s="36"/>
      <c r="M195" s="152"/>
      <c r="N195" s="35"/>
      <c r="O195" s="682" t="s">
        <v>85</v>
      </c>
      <c r="P195" s="682"/>
      <c r="Q195" s="683"/>
      <c r="R195" s="683"/>
      <c r="S195" s="683"/>
      <c r="T195" s="683"/>
      <c r="U195" s="36"/>
      <c r="V195" s="36"/>
      <c r="W195" s="36"/>
      <c r="X195" s="36"/>
      <c r="Y195" s="36"/>
      <c r="Z195" s="36"/>
      <c r="AA195" s="684"/>
      <c r="AB195" s="685"/>
      <c r="AC195" s="373"/>
      <c r="AD195" s="373"/>
      <c r="AE195" s="497" t="str">
        <f t="shared" si="22"/>
        <v/>
      </c>
      <c r="AF195" s="503"/>
      <c r="AG195" s="503"/>
      <c r="AH195" s="252" t="str">
        <f t="shared" si="20"/>
        <v/>
      </c>
      <c r="AI195" s="228" t="str">
        <f>IF(M195&lt;&gt;"", YEARFRAC(M195, 'National Information'!$H$23), "")</f>
        <v/>
      </c>
      <c r="AJ195" s="197" t="str">
        <f>IF(NOT(M195&gt;1),"",IF(NOT(AEC2DATA!T120&lt;AI195),"O","P"))</f>
        <v/>
      </c>
      <c r="AK195" s="188" t="str">
        <f t="shared" si="21"/>
        <v/>
      </c>
      <c r="AL195" s="219"/>
      <c r="AM195" s="14"/>
    </row>
    <row r="196" spans="2:39" ht="19.7" customHeight="1" thickBot="1" x14ac:dyDescent="0.3">
      <c r="B196" s="685"/>
      <c r="C196" s="686"/>
      <c r="D196" s="692"/>
      <c r="E196" s="692"/>
      <c r="F196" s="681"/>
      <c r="G196" s="681"/>
      <c r="H196" s="153"/>
      <c r="I196" s="154"/>
      <c r="J196" s="155"/>
      <c r="K196" s="156"/>
      <c r="L196" s="36"/>
      <c r="M196" s="152"/>
      <c r="N196" s="35"/>
      <c r="O196" s="682" t="s">
        <v>85</v>
      </c>
      <c r="P196" s="682"/>
      <c r="Q196" s="683"/>
      <c r="R196" s="683"/>
      <c r="S196" s="683"/>
      <c r="T196" s="683"/>
      <c r="U196" s="36"/>
      <c r="V196" s="36"/>
      <c r="W196" s="36"/>
      <c r="X196" s="36"/>
      <c r="Y196" s="36"/>
      <c r="Z196" s="36"/>
      <c r="AA196" s="684"/>
      <c r="AB196" s="685"/>
      <c r="AC196" s="373"/>
      <c r="AD196" s="373"/>
      <c r="AE196" s="497" t="str">
        <f t="shared" si="22"/>
        <v/>
      </c>
      <c r="AF196" s="503"/>
      <c r="AG196" s="503"/>
      <c r="AH196" s="252" t="str">
        <f t="shared" si="20"/>
        <v/>
      </c>
      <c r="AI196" s="228" t="str">
        <f>IF(M196&lt;&gt;"", YEARFRAC(M196, 'National Information'!$H$23), "")</f>
        <v/>
      </c>
      <c r="AJ196" s="197" t="str">
        <f>IF(NOT(M196&gt;1),"",IF(NOT(AEC2DATA!T121&lt;AI196),"O","P"))</f>
        <v/>
      </c>
      <c r="AK196" s="188" t="str">
        <f t="shared" si="21"/>
        <v/>
      </c>
      <c r="AL196" s="219"/>
      <c r="AM196" s="14"/>
    </row>
    <row r="197" spans="2:39" ht="19.7" customHeight="1" thickBot="1" x14ac:dyDescent="0.3">
      <c r="B197" s="685"/>
      <c r="C197" s="686"/>
      <c r="D197" s="692"/>
      <c r="E197" s="692"/>
      <c r="F197" s="681"/>
      <c r="G197" s="681"/>
      <c r="H197" s="153"/>
      <c r="I197" s="154"/>
      <c r="J197" s="155"/>
      <c r="K197" s="156"/>
      <c r="L197" s="36"/>
      <c r="M197" s="152"/>
      <c r="N197" s="35"/>
      <c r="O197" s="682" t="s">
        <v>85</v>
      </c>
      <c r="P197" s="682"/>
      <c r="Q197" s="683"/>
      <c r="R197" s="683"/>
      <c r="S197" s="683"/>
      <c r="T197" s="683"/>
      <c r="U197" s="36"/>
      <c r="V197" s="36"/>
      <c r="W197" s="36"/>
      <c r="X197" s="36"/>
      <c r="Y197" s="36"/>
      <c r="Z197" s="36"/>
      <c r="AA197" s="684"/>
      <c r="AB197" s="685"/>
      <c r="AC197" s="373"/>
      <c r="AD197" s="373"/>
      <c r="AE197" s="497" t="str">
        <f t="shared" si="22"/>
        <v/>
      </c>
      <c r="AF197" s="503"/>
      <c r="AG197" s="503"/>
      <c r="AH197" s="252" t="str">
        <f t="shared" si="20"/>
        <v/>
      </c>
      <c r="AI197" s="228" t="str">
        <f>IF(M197&lt;&gt;"", YEARFRAC(M197, 'National Information'!$H$23), "")</f>
        <v/>
      </c>
      <c r="AJ197" s="197" t="str">
        <f>IF(NOT(M197&gt;1),"",IF(NOT(AEC2DATA!T122&lt;AI197),"O","P"))</f>
        <v/>
      </c>
      <c r="AK197" s="188" t="str">
        <f t="shared" si="21"/>
        <v/>
      </c>
      <c r="AL197" s="219"/>
      <c r="AM197" s="14"/>
    </row>
    <row r="198" spans="2:39" ht="19.7" customHeight="1" thickBot="1" x14ac:dyDescent="0.3">
      <c r="B198" s="685"/>
      <c r="C198" s="686"/>
      <c r="D198" s="692"/>
      <c r="E198" s="692"/>
      <c r="F198" s="681"/>
      <c r="G198" s="681"/>
      <c r="H198" s="153"/>
      <c r="I198" s="154"/>
      <c r="J198" s="155"/>
      <c r="K198" s="156"/>
      <c r="L198" s="36"/>
      <c r="M198" s="152"/>
      <c r="N198" s="35"/>
      <c r="O198" s="682" t="s">
        <v>85</v>
      </c>
      <c r="P198" s="682"/>
      <c r="Q198" s="683"/>
      <c r="R198" s="683"/>
      <c r="S198" s="683"/>
      <c r="T198" s="683"/>
      <c r="U198" s="36"/>
      <c r="V198" s="36"/>
      <c r="W198" s="36"/>
      <c r="X198" s="36"/>
      <c r="Y198" s="36"/>
      <c r="Z198" s="36"/>
      <c r="AA198" s="684"/>
      <c r="AB198" s="685"/>
      <c r="AC198" s="373"/>
      <c r="AD198" s="373"/>
      <c r="AE198" s="497" t="str">
        <f t="shared" si="22"/>
        <v/>
      </c>
      <c r="AF198" s="503"/>
      <c r="AG198" s="503"/>
      <c r="AH198" s="252" t="str">
        <f t="shared" si="20"/>
        <v/>
      </c>
      <c r="AI198" s="228" t="str">
        <f>IF(M198&lt;&gt;"", YEARFRAC(M198, 'National Information'!$H$23), "")</f>
        <v/>
      </c>
      <c r="AJ198" s="197" t="str">
        <f>IF(NOT(M198&gt;1),"",IF(NOT(AEC2DATA!T123&lt;AI198),"O","P"))</f>
        <v/>
      </c>
      <c r="AK198" s="188" t="str">
        <f t="shared" si="21"/>
        <v/>
      </c>
      <c r="AL198" s="219"/>
      <c r="AM198" s="14"/>
    </row>
    <row r="199" spans="2:39" ht="19.7" customHeight="1" thickBot="1" x14ac:dyDescent="0.3">
      <c r="B199" s="685"/>
      <c r="C199" s="686"/>
      <c r="D199" s="692"/>
      <c r="E199" s="692"/>
      <c r="F199" s="681"/>
      <c r="G199" s="681"/>
      <c r="H199" s="153"/>
      <c r="I199" s="154"/>
      <c r="J199" s="155"/>
      <c r="K199" s="156"/>
      <c r="L199" s="36"/>
      <c r="M199" s="152"/>
      <c r="N199" s="35"/>
      <c r="O199" s="682" t="s">
        <v>85</v>
      </c>
      <c r="P199" s="682"/>
      <c r="Q199" s="683"/>
      <c r="R199" s="683"/>
      <c r="S199" s="683"/>
      <c r="T199" s="683"/>
      <c r="U199" s="36"/>
      <c r="V199" s="36"/>
      <c r="W199" s="36"/>
      <c r="X199" s="36"/>
      <c r="Y199" s="36"/>
      <c r="Z199" s="36"/>
      <c r="AA199" s="684"/>
      <c r="AB199" s="685"/>
      <c r="AC199" s="373"/>
      <c r="AD199" s="373"/>
      <c r="AE199" s="497" t="str">
        <f t="shared" si="22"/>
        <v/>
      </c>
      <c r="AF199" s="503"/>
      <c r="AG199" s="503"/>
      <c r="AH199" s="252" t="str">
        <f t="shared" si="20"/>
        <v/>
      </c>
      <c r="AI199" s="228" t="str">
        <f>IF(M199&lt;&gt;"", YEARFRAC(M199, 'National Information'!$H$23), "")</f>
        <v/>
      </c>
      <c r="AJ199" s="197" t="str">
        <f>IF(NOT(M199&gt;1),"",IF(NOT(AEC2DATA!T124&lt;AI199),"O","P"))</f>
        <v/>
      </c>
      <c r="AK199" s="188" t="str">
        <f t="shared" si="21"/>
        <v/>
      </c>
      <c r="AL199" s="219"/>
      <c r="AM199" s="14"/>
    </row>
    <row r="200" spans="2:39" ht="19.7" customHeight="1" thickBot="1" x14ac:dyDescent="0.3">
      <c r="B200" s="685"/>
      <c r="C200" s="686"/>
      <c r="D200" s="692"/>
      <c r="E200" s="692"/>
      <c r="F200" s="681"/>
      <c r="G200" s="681"/>
      <c r="H200" s="153"/>
      <c r="I200" s="154"/>
      <c r="J200" s="155"/>
      <c r="K200" s="156"/>
      <c r="L200" s="36"/>
      <c r="M200" s="152"/>
      <c r="N200" s="35"/>
      <c r="O200" s="682" t="s">
        <v>85</v>
      </c>
      <c r="P200" s="682"/>
      <c r="Q200" s="683"/>
      <c r="R200" s="683"/>
      <c r="S200" s="683"/>
      <c r="T200" s="683"/>
      <c r="U200" s="36"/>
      <c r="V200" s="36"/>
      <c r="W200" s="36"/>
      <c r="X200" s="36"/>
      <c r="Y200" s="36"/>
      <c r="Z200" s="36"/>
      <c r="AA200" s="684"/>
      <c r="AB200" s="685"/>
      <c r="AC200" s="373"/>
      <c r="AD200" s="373"/>
      <c r="AE200" s="497" t="str">
        <f t="shared" si="22"/>
        <v/>
      </c>
      <c r="AF200" s="503"/>
      <c r="AG200" s="503"/>
      <c r="AH200" s="252" t="str">
        <f t="shared" si="20"/>
        <v/>
      </c>
      <c r="AI200" s="228" t="str">
        <f>IF(M200&lt;&gt;"", YEARFRAC(M200, 'National Information'!$H$23), "")</f>
        <v/>
      </c>
      <c r="AJ200" s="197" t="str">
        <f>IF(NOT(M200&gt;1),"",IF(NOT(AEC2DATA!T125&lt;AI200),"O","P"))</f>
        <v/>
      </c>
      <c r="AK200" s="188" t="str">
        <f t="shared" si="21"/>
        <v/>
      </c>
      <c r="AL200" s="219"/>
      <c r="AM200" s="14"/>
    </row>
    <row r="201" spans="2:39" ht="19.7" customHeight="1" thickBot="1" x14ac:dyDescent="0.3">
      <c r="B201" s="685"/>
      <c r="C201" s="686"/>
      <c r="D201" s="692"/>
      <c r="E201" s="692"/>
      <c r="F201" s="681"/>
      <c r="G201" s="681"/>
      <c r="H201" s="153"/>
      <c r="I201" s="154"/>
      <c r="J201" s="155"/>
      <c r="K201" s="157"/>
      <c r="L201" s="158"/>
      <c r="M201" s="152"/>
      <c r="N201" s="35"/>
      <c r="O201" s="682" t="s">
        <v>85</v>
      </c>
      <c r="P201" s="682"/>
      <c r="Q201" s="683"/>
      <c r="R201" s="683"/>
      <c r="S201" s="683"/>
      <c r="T201" s="683"/>
      <c r="U201" s="36"/>
      <c r="V201" s="36"/>
      <c r="W201" s="36"/>
      <c r="X201" s="36"/>
      <c r="Y201" s="36"/>
      <c r="Z201" s="36"/>
      <c r="AA201" s="684"/>
      <c r="AB201" s="685"/>
      <c r="AC201" s="373"/>
      <c r="AD201" s="373"/>
      <c r="AE201" s="497" t="str">
        <f t="shared" si="22"/>
        <v/>
      </c>
      <c r="AF201" s="503"/>
      <c r="AG201" s="503"/>
      <c r="AH201" s="252" t="str">
        <f t="shared" si="20"/>
        <v/>
      </c>
      <c r="AI201" s="228" t="str">
        <f>IF(M201&lt;&gt;"", YEARFRAC(M201, 'National Information'!$H$23), "")</f>
        <v/>
      </c>
      <c r="AJ201" s="197" t="str">
        <f>IF(NOT(M201&gt;1),"",IF(NOT(AEC2DATA!T126&lt;AI201),"O","P"))</f>
        <v/>
      </c>
      <c r="AK201" s="188" t="str">
        <f t="shared" si="21"/>
        <v/>
      </c>
      <c r="AL201" s="219"/>
      <c r="AM201" s="14"/>
    </row>
    <row r="202" spans="2:39" ht="19.7" customHeight="1" thickBot="1" x14ac:dyDescent="0.3">
      <c r="B202" s="685"/>
      <c r="C202" s="686"/>
      <c r="D202" s="692"/>
      <c r="E202" s="692"/>
      <c r="F202" s="681"/>
      <c r="G202" s="681"/>
      <c r="H202" s="153"/>
      <c r="I202" s="154"/>
      <c r="J202" s="155"/>
      <c r="K202" s="157"/>
      <c r="L202" s="158"/>
      <c r="M202" s="152"/>
      <c r="N202" s="35"/>
      <c r="O202" s="682" t="s">
        <v>85</v>
      </c>
      <c r="P202" s="682"/>
      <c r="Q202" s="683"/>
      <c r="R202" s="683"/>
      <c r="S202" s="683"/>
      <c r="T202" s="683"/>
      <c r="U202" s="36"/>
      <c r="V202" s="36"/>
      <c r="W202" s="36"/>
      <c r="X202" s="36"/>
      <c r="Y202" s="36"/>
      <c r="Z202" s="36"/>
      <c r="AA202" s="684"/>
      <c r="AB202" s="685"/>
      <c r="AC202" s="373"/>
      <c r="AD202" s="373"/>
      <c r="AE202" s="497" t="str">
        <f t="shared" si="22"/>
        <v/>
      </c>
      <c r="AF202" s="503"/>
      <c r="AG202" s="503"/>
      <c r="AH202" s="252" t="str">
        <f t="shared" si="20"/>
        <v/>
      </c>
      <c r="AI202" s="228" t="str">
        <f>IF(M202&lt;&gt;"", YEARFRAC(M202, 'National Information'!$H$23), "")</f>
        <v/>
      </c>
      <c r="AJ202" s="197" t="str">
        <f>IF(NOT(M202&gt;1),"",IF(NOT(AEC2DATA!T127&lt;AI202),"O","P"))</f>
        <v/>
      </c>
      <c r="AK202" s="188" t="str">
        <f t="shared" si="21"/>
        <v/>
      </c>
      <c r="AL202" s="219"/>
      <c r="AM202" s="14"/>
    </row>
    <row r="203" spans="2:39" ht="19.7" customHeight="1" x14ac:dyDescent="0.25">
      <c r="B203" s="685"/>
      <c r="C203" s="686"/>
      <c r="D203" s="692"/>
      <c r="E203" s="692"/>
      <c r="F203" s="681"/>
      <c r="G203" s="681"/>
      <c r="H203" s="153"/>
      <c r="I203" s="154"/>
      <c r="J203" s="155"/>
      <c r="K203" s="157"/>
      <c r="L203" s="158"/>
      <c r="M203" s="152"/>
      <c r="N203" s="35"/>
      <c r="O203" s="682" t="s">
        <v>85</v>
      </c>
      <c r="P203" s="682"/>
      <c r="Q203" s="683"/>
      <c r="R203" s="683"/>
      <c r="S203" s="683"/>
      <c r="T203" s="683"/>
      <c r="U203" s="36"/>
      <c r="V203" s="36"/>
      <c r="W203" s="36"/>
      <c r="X203" s="36"/>
      <c r="Y203" s="36"/>
      <c r="Z203" s="36"/>
      <c r="AA203" s="684"/>
      <c r="AB203" s="685"/>
      <c r="AC203" s="373"/>
      <c r="AD203" s="373"/>
      <c r="AE203" s="497" t="str">
        <f t="shared" si="22"/>
        <v/>
      </c>
      <c r="AF203" s="503"/>
      <c r="AG203" s="503"/>
      <c r="AH203" s="252" t="str">
        <f t="shared" si="20"/>
        <v/>
      </c>
      <c r="AI203" s="228" t="str">
        <f>IF(M203&lt;&gt;"", YEARFRAC(M203, 'National Information'!$H$23), "")</f>
        <v/>
      </c>
      <c r="AJ203" s="197" t="str">
        <f>IF(NOT(M203&gt;1),"",IF(NOT(AEC2DATA!T128&lt;AI203),"O","P"))</f>
        <v/>
      </c>
      <c r="AK203" s="188" t="str">
        <f t="shared" si="21"/>
        <v/>
      </c>
      <c r="AL203" s="219"/>
      <c r="AM203" s="14"/>
    </row>
    <row r="204" spans="2:39" ht="19.7" customHeight="1" x14ac:dyDescent="0.25">
      <c r="B204" s="693" t="s">
        <v>475</v>
      </c>
      <c r="C204" s="693"/>
      <c r="D204" s="694"/>
      <c r="E204" s="694"/>
      <c r="F204" s="694"/>
      <c r="G204" s="694"/>
      <c r="H204" s="693"/>
      <c r="L204" s="695"/>
      <c r="M204" s="695"/>
      <c r="N204" s="695"/>
      <c r="O204" s="695"/>
      <c r="P204" s="695"/>
      <c r="Q204" s="695"/>
      <c r="S204" s="696"/>
      <c r="T204" s="696"/>
      <c r="U204" s="696"/>
      <c r="W204" s="697" t="s">
        <v>89</v>
      </c>
      <c r="X204" s="697"/>
      <c r="AA204" s="696"/>
      <c r="AB204" s="696"/>
      <c r="AC204" s="373"/>
      <c r="AD204" s="373"/>
      <c r="AE204" s="499"/>
      <c r="AF204" s="500"/>
      <c r="AG204" s="500"/>
      <c r="AL204" s="219"/>
      <c r="AM204" s="14"/>
    </row>
    <row r="205" spans="2:39" ht="11.25" customHeight="1" x14ac:dyDescent="0.25">
      <c r="F205" s="248"/>
      <c r="G205" s="248"/>
      <c r="H205" s="250" t="str">
        <f t="shared" ref="H205:H210" si="23">+H171</f>
        <v xml:space="preserve">   36 Battersea Square</v>
      </c>
      <c r="I205" s="248"/>
      <c r="K205" s="15"/>
      <c r="L205" s="15"/>
      <c r="M205" s="15"/>
      <c r="N205" s="15"/>
      <c r="O205" s="15"/>
      <c r="P205" s="15"/>
      <c r="Q205" s="15"/>
      <c r="R205" s="15"/>
      <c r="S205" s="15"/>
      <c r="T205" s="15"/>
      <c r="U205" s="15"/>
      <c r="V205" s="15"/>
      <c r="W205" s="15"/>
      <c r="X205" s="15"/>
      <c r="Y205" s="15"/>
      <c r="Z205" s="15"/>
      <c r="AA205" s="15"/>
      <c r="AB205" s="15"/>
      <c r="AC205" s="16"/>
      <c r="AD205" s="16"/>
      <c r="AE205" s="16"/>
      <c r="AF205" s="189"/>
      <c r="AG205" s="189"/>
      <c r="AL205" s="219"/>
      <c r="AM205" s="14"/>
    </row>
    <row r="206" spans="2:39" ht="11.25" customHeight="1" x14ac:dyDescent="0.25">
      <c r="F206" s="248"/>
      <c r="G206" s="248"/>
      <c r="H206" s="248" t="str">
        <f t="shared" si="23"/>
        <v xml:space="preserve">   London</v>
      </c>
      <c r="I206" s="251"/>
      <c r="K206" s="250"/>
      <c r="L206" s="18"/>
      <c r="M206" s="18"/>
      <c r="N206" s="18"/>
      <c r="O206" s="18"/>
      <c r="P206" s="18"/>
      <c r="Q206" s="18"/>
      <c r="R206" s="18"/>
      <c r="S206" s="18"/>
      <c r="T206" s="18"/>
      <c r="U206" s="18"/>
      <c r="V206" s="707" t="s">
        <v>57</v>
      </c>
      <c r="W206" s="707"/>
      <c r="X206" s="707"/>
      <c r="Y206" s="707"/>
      <c r="Z206" s="707"/>
      <c r="AA206" s="707"/>
      <c r="AB206" s="707"/>
      <c r="AC206" s="183"/>
      <c r="AD206" s="183"/>
      <c r="AE206" s="18"/>
      <c r="AF206" s="190"/>
      <c r="AG206" s="190"/>
      <c r="AL206" s="219"/>
      <c r="AM206" s="14"/>
    </row>
    <row r="207" spans="2:39" ht="11.25" customHeight="1" x14ac:dyDescent="0.25">
      <c r="F207" s="248"/>
      <c r="G207" s="248"/>
      <c r="H207" s="248" t="str">
        <f t="shared" si="23"/>
        <v xml:space="preserve">   SW11 3RA</v>
      </c>
      <c r="I207" s="251"/>
      <c r="K207" s="44"/>
      <c r="L207" s="20"/>
      <c r="M207" s="20"/>
      <c r="N207" s="20"/>
      <c r="O207" s="20"/>
      <c r="P207" s="20"/>
      <c r="Q207" s="20"/>
      <c r="R207" s="20"/>
      <c r="S207" s="20"/>
      <c r="T207" s="20"/>
      <c r="U207" s="20"/>
      <c r="V207" s="708" t="s">
        <v>59</v>
      </c>
      <c r="W207" s="708"/>
      <c r="X207" s="708"/>
      <c r="Y207" s="708"/>
      <c r="Z207" s="708"/>
      <c r="AA207" s="708"/>
      <c r="AB207" s="19" t="s">
        <v>60</v>
      </c>
      <c r="AC207" s="184"/>
      <c r="AD207" s="184"/>
      <c r="AE207" s="20"/>
      <c r="AF207" s="191"/>
      <c r="AG207" s="191"/>
      <c r="AL207" s="219"/>
      <c r="AM207" s="14"/>
    </row>
    <row r="208" spans="2:39" ht="11.25" customHeight="1" x14ac:dyDescent="0.25">
      <c r="F208" s="248"/>
      <c r="G208" s="251"/>
      <c r="H208" s="249" t="str">
        <f t="shared" si="23"/>
        <v xml:space="preserve">   T: +020 7326 8001</v>
      </c>
      <c r="I208" s="251"/>
      <c r="K208" s="44"/>
      <c r="L208" s="20"/>
      <c r="M208" s="20"/>
      <c r="N208" s="20"/>
      <c r="O208" s="20"/>
      <c r="P208" s="20"/>
      <c r="Q208" s="20"/>
      <c r="R208" s="20"/>
      <c r="S208" s="20"/>
      <c r="T208" s="20"/>
      <c r="U208" s="20"/>
      <c r="V208" s="708" t="s">
        <v>62</v>
      </c>
      <c r="W208" s="708"/>
      <c r="X208" s="708"/>
      <c r="Y208" s="708"/>
      <c r="Z208" s="708"/>
      <c r="AA208" s="708"/>
      <c r="AB208" s="19" t="s">
        <v>63</v>
      </c>
      <c r="AC208" s="184"/>
      <c r="AD208" s="184"/>
      <c r="AE208" s="20"/>
      <c r="AF208" s="191"/>
      <c r="AG208" s="191"/>
      <c r="AL208" s="219"/>
      <c r="AM208" s="14"/>
    </row>
    <row r="209" spans="2:39" ht="11.25" customHeight="1" x14ac:dyDescent="0.25">
      <c r="F209" s="248"/>
      <c r="G209" s="251"/>
      <c r="H209" s="249" t="str">
        <f t="shared" si="23"/>
        <v xml:space="preserve">   F: +020 7924 2312</v>
      </c>
      <c r="I209" s="251"/>
      <c r="K209" s="44"/>
      <c r="L209" s="20"/>
      <c r="M209" s="20"/>
      <c r="N209" s="20"/>
      <c r="O209" s="20"/>
      <c r="P209" s="20"/>
      <c r="Q209" s="20"/>
      <c r="R209" s="20"/>
      <c r="S209" s="20"/>
      <c r="T209" s="20"/>
      <c r="U209" s="20"/>
      <c r="V209" s="708" t="s">
        <v>64</v>
      </c>
      <c r="W209" s="708"/>
      <c r="X209" s="708"/>
      <c r="Y209" s="708"/>
      <c r="Z209" s="708"/>
      <c r="AA209" s="708"/>
      <c r="AB209" s="19" t="s">
        <v>65</v>
      </c>
      <c r="AC209" s="184"/>
      <c r="AD209" s="184"/>
      <c r="AE209" s="20"/>
      <c r="AF209" s="191"/>
      <c r="AG209" s="191"/>
      <c r="AL209" s="219"/>
      <c r="AM209" s="14"/>
    </row>
    <row r="210" spans="2:39" ht="11.25" customHeight="1" x14ac:dyDescent="0.25">
      <c r="F210" s="248"/>
      <c r="G210" s="251"/>
      <c r="H210" s="249" t="str">
        <f t="shared" si="23"/>
        <v xml:space="preserve">   E: exams@rad.org.uk</v>
      </c>
      <c r="I210" s="251"/>
      <c r="K210" s="44"/>
      <c r="L210" s="20"/>
      <c r="M210" s="20"/>
      <c r="N210" s="20"/>
      <c r="O210" s="20"/>
      <c r="P210" s="20"/>
      <c r="Q210" s="20"/>
      <c r="R210" s="20"/>
      <c r="S210" s="20"/>
      <c r="T210" s="20"/>
      <c r="U210" s="20"/>
      <c r="V210" s="708" t="s">
        <v>66</v>
      </c>
      <c r="W210" s="708"/>
      <c r="X210" s="708"/>
      <c r="Y210" s="708"/>
      <c r="Z210" s="708"/>
      <c r="AA210" s="708"/>
      <c r="AB210" s="19" t="s">
        <v>67</v>
      </c>
      <c r="AC210" s="184"/>
      <c r="AD210" s="184"/>
      <c r="AE210" s="20"/>
      <c r="AF210" s="191"/>
      <c r="AG210" s="191"/>
      <c r="AL210" s="219"/>
      <c r="AM210" s="14"/>
    </row>
    <row r="211" spans="2:39" ht="11.25" customHeight="1" x14ac:dyDescent="0.25">
      <c r="B211" s="249" t="s">
        <v>71</v>
      </c>
      <c r="K211" s="44"/>
      <c r="L211" s="20"/>
      <c r="M211" s="20"/>
      <c r="N211" s="20"/>
      <c r="O211" s="20"/>
      <c r="P211" s="20"/>
      <c r="Q211" s="45"/>
      <c r="R211" s="45"/>
      <c r="S211" s="45"/>
      <c r="T211" s="20"/>
      <c r="U211" s="20"/>
      <c r="V211" s="708" t="s">
        <v>69</v>
      </c>
      <c r="W211" s="708"/>
      <c r="X211" s="708"/>
      <c r="Y211" s="708"/>
      <c r="Z211" s="708"/>
      <c r="AA211" s="708"/>
      <c r="AB211" s="19" t="s">
        <v>70</v>
      </c>
      <c r="AC211" s="184"/>
      <c r="AD211" s="184"/>
      <c r="AE211" s="20"/>
      <c r="AF211" s="191"/>
      <c r="AG211" s="191"/>
      <c r="AL211" s="219"/>
      <c r="AM211" s="14"/>
    </row>
    <row r="212" spans="2:39" ht="4.5" customHeight="1" x14ac:dyDescent="0.25">
      <c r="L212" s="21"/>
      <c r="M212" s="21"/>
      <c r="N212" s="21"/>
      <c r="O212" s="21"/>
      <c r="P212" s="21"/>
      <c r="Q212" s="21"/>
      <c r="R212" s="21"/>
      <c r="S212" s="21"/>
      <c r="T212" s="21"/>
      <c r="U212" s="21"/>
      <c r="V212" s="46"/>
      <c r="W212" s="46"/>
      <c r="X212" s="46"/>
      <c r="Y212" s="46"/>
      <c r="Z212" s="46"/>
      <c r="AA212" s="46"/>
      <c r="AB212" s="46"/>
      <c r="AC212" s="185"/>
      <c r="AD212" s="185"/>
      <c r="AE212" s="21"/>
      <c r="AF212" s="193"/>
      <c r="AG212" s="193"/>
      <c r="AL212" s="219"/>
      <c r="AM212" s="14"/>
    </row>
    <row r="213" spans="2:39" ht="19.5" customHeight="1" x14ac:dyDescent="0.25">
      <c r="B213" s="713" t="s">
        <v>72</v>
      </c>
      <c r="C213" s="713"/>
      <c r="D213" s="713"/>
      <c r="E213" s="713"/>
      <c r="F213" s="713"/>
      <c r="G213" s="713"/>
      <c r="H213" s="713"/>
      <c r="I213" s="23" t="str">
        <f>+'3 - FORM AEC1 (2016)'!$G$19</f>
        <v/>
      </c>
      <c r="J213" s="714" t="str">
        <f>'3 - FORM AEC1 (2016)'!$H$18</f>
        <v/>
      </c>
      <c r="K213" s="714"/>
      <c r="L213" s="24"/>
      <c r="M213" s="25"/>
      <c r="N213" s="715" t="s">
        <v>73</v>
      </c>
      <c r="O213" s="715"/>
      <c r="P213" s="715"/>
      <c r="Q213" s="715"/>
      <c r="R213" s="715"/>
      <c r="S213" s="716"/>
      <c r="T213" s="716"/>
      <c r="U213" s="716"/>
      <c r="V213" s="716"/>
      <c r="W213" s="716"/>
      <c r="X213" s="716"/>
      <c r="Y213" s="716"/>
      <c r="Z213" s="716"/>
      <c r="AA213" s="716"/>
      <c r="AB213" s="716"/>
      <c r="AC213" s="373"/>
      <c r="AD213" s="373"/>
      <c r="AE213" s="501"/>
      <c r="AF213" s="502"/>
      <c r="AG213" s="502"/>
      <c r="AH213" s="187"/>
      <c r="AI213" s="230"/>
      <c r="AJ213" s="187"/>
      <c r="AL213" s="219"/>
      <c r="AM213" s="14"/>
    </row>
    <row r="214" spans="2:39" ht="11.25" customHeight="1" thickBot="1" x14ac:dyDescent="0.3">
      <c r="I214" s="27"/>
      <c r="J214" s="28"/>
      <c r="K214" s="27"/>
      <c r="L214" s="29"/>
      <c r="S214" s="30"/>
      <c r="T214" s="30"/>
      <c r="U214" s="26"/>
      <c r="V214" s="26"/>
      <c r="W214" s="26"/>
      <c r="X214" s="26"/>
      <c r="Y214" s="26"/>
      <c r="Z214" s="26"/>
      <c r="AA214" s="26"/>
      <c r="AB214" s="26"/>
      <c r="AC214" s="31"/>
      <c r="AD214" s="31"/>
      <c r="AE214" s="31"/>
      <c r="AF214" s="194"/>
      <c r="AG214" s="194"/>
      <c r="AH214" s="187"/>
      <c r="AI214" s="230"/>
      <c r="AJ214" s="187"/>
      <c r="AL214" s="219"/>
      <c r="AM214" s="14"/>
    </row>
    <row r="215" spans="2:39" ht="19.7" customHeight="1" thickBot="1" x14ac:dyDescent="0.3">
      <c r="B215" s="723" t="s">
        <v>74</v>
      </c>
      <c r="C215" s="723"/>
      <c r="D215" s="725" t="s">
        <v>75</v>
      </c>
      <c r="E215" s="725"/>
      <c r="F215" s="725" t="s">
        <v>76</v>
      </c>
      <c r="G215" s="725"/>
      <c r="H215" s="725" t="s">
        <v>77</v>
      </c>
      <c r="I215" s="717" t="s">
        <v>78</v>
      </c>
      <c r="J215" s="704" t="s">
        <v>39</v>
      </c>
      <c r="K215" s="704" t="s">
        <v>40</v>
      </c>
      <c r="L215" s="32"/>
      <c r="M215" s="717" t="s">
        <v>79</v>
      </c>
      <c r="N215" s="719" t="s">
        <v>415</v>
      </c>
      <c r="O215" s="721" t="s">
        <v>81</v>
      </c>
      <c r="P215" s="721"/>
      <c r="Q215" s="727" t="s">
        <v>82</v>
      </c>
      <c r="R215" s="727"/>
      <c r="S215" s="729" t="s">
        <v>83</v>
      </c>
      <c r="T215" s="729"/>
      <c r="U215" s="704" t="s">
        <v>84</v>
      </c>
      <c r="V215" s="704"/>
      <c r="W215" s="704"/>
      <c r="X215" s="704"/>
      <c r="Y215" s="704"/>
      <c r="Z215" s="704"/>
      <c r="AA215" s="709" t="s">
        <v>407</v>
      </c>
      <c r="AB215" s="710"/>
      <c r="AC215" s="163"/>
      <c r="AD215" s="496"/>
      <c r="AE215" s="33"/>
      <c r="AF215" s="195"/>
      <c r="AG215" s="195"/>
      <c r="AH215" s="202" t="s">
        <v>417</v>
      </c>
      <c r="AI215" s="231"/>
      <c r="AJ215" s="199"/>
      <c r="AK215" s="687" t="s">
        <v>416</v>
      </c>
      <c r="AL215" s="219"/>
      <c r="AM215" s="14"/>
    </row>
    <row r="216" spans="2:39" ht="27" customHeight="1" thickBot="1" x14ac:dyDescent="0.3">
      <c r="B216" s="724"/>
      <c r="C216" s="724"/>
      <c r="D216" s="726"/>
      <c r="E216" s="726"/>
      <c r="F216" s="726"/>
      <c r="G216" s="726"/>
      <c r="H216" s="726"/>
      <c r="I216" s="718"/>
      <c r="J216" s="705"/>
      <c r="K216" s="705"/>
      <c r="L216" s="240"/>
      <c r="M216" s="718"/>
      <c r="N216" s="720"/>
      <c r="O216" s="722"/>
      <c r="P216" s="722"/>
      <c r="Q216" s="728"/>
      <c r="R216" s="728"/>
      <c r="S216" s="730"/>
      <c r="T216" s="730"/>
      <c r="U216" s="363">
        <v>1</v>
      </c>
      <c r="V216" s="363">
        <v>2</v>
      </c>
      <c r="W216" s="363">
        <v>3</v>
      </c>
      <c r="X216" s="363">
        <v>4</v>
      </c>
      <c r="Y216" s="363">
        <v>5</v>
      </c>
      <c r="Z216" s="363"/>
      <c r="AA216" s="711"/>
      <c r="AB216" s="712"/>
      <c r="AC216" s="163"/>
      <c r="AD216" s="496"/>
      <c r="AE216" s="33"/>
      <c r="AF216" s="195"/>
      <c r="AG216" s="195"/>
      <c r="AH216" s="200" t="s">
        <v>412</v>
      </c>
      <c r="AI216" s="232" t="s">
        <v>80</v>
      </c>
      <c r="AJ216" s="201" t="s">
        <v>413</v>
      </c>
      <c r="AK216" s="688"/>
      <c r="AL216" s="219"/>
      <c r="AM216" s="14"/>
    </row>
    <row r="217" spans="2:39" ht="19.7" customHeight="1" thickBot="1" x14ac:dyDescent="0.3">
      <c r="B217" s="698"/>
      <c r="C217" s="699"/>
      <c r="D217" s="700"/>
      <c r="E217" s="700"/>
      <c r="F217" s="701"/>
      <c r="G217" s="701"/>
      <c r="H217" s="237"/>
      <c r="I217" s="238"/>
      <c r="J217" s="239"/>
      <c r="K217" s="150"/>
      <c r="L217" s="151"/>
      <c r="M217" s="152"/>
      <c r="N217" s="35"/>
      <c r="O217" s="702" t="s">
        <v>85</v>
      </c>
      <c r="P217" s="702"/>
      <c r="Q217" s="703"/>
      <c r="R217" s="703"/>
      <c r="S217" s="703"/>
      <c r="T217" s="703"/>
      <c r="U217" s="37"/>
      <c r="V217" s="37"/>
      <c r="W217" s="37"/>
      <c r="X217" s="37"/>
      <c r="Y217" s="37"/>
      <c r="Z217" s="37"/>
      <c r="AA217" s="706"/>
      <c r="AB217" s="698"/>
      <c r="AC217" s="373"/>
      <c r="AD217" s="373"/>
      <c r="AE217" s="497" t="str">
        <f>IF(OR(ISTEXT(J217)),1,"")</f>
        <v/>
      </c>
      <c r="AF217" s="503"/>
      <c r="AG217" s="503"/>
      <c r="AH217" s="252" t="str">
        <f t="shared" ref="AH217:AH237" si="24">IF(NOT(AE217=1),"",IF(OR(COUNTBLANK(I217:I217)=1), "O", "P"))</f>
        <v/>
      </c>
      <c r="AI217" s="228" t="str">
        <f>IF(M217&lt;&gt;"", YEARFRAC(M217, 'National Information'!$H$23), "")</f>
        <v/>
      </c>
      <c r="AJ217" s="197" t="str">
        <f>IF(NOT(M217&gt;1),"",IF(NOT(AEC2DATA!T129&lt;AI217),"O","P"))</f>
        <v/>
      </c>
      <c r="AK217" s="188" t="str">
        <f t="shared" ref="AK217:AK237" si="25">IF((J217&lt;1),"",IF(OR(COUNTBLANK(D217:D217),(F217:F217)=""),"O","P"))</f>
        <v/>
      </c>
      <c r="AL217" s="219"/>
      <c r="AM217" s="14"/>
    </row>
    <row r="218" spans="2:39" ht="19.7" customHeight="1" thickBot="1" x14ac:dyDescent="0.3">
      <c r="B218" s="685"/>
      <c r="C218" s="686"/>
      <c r="D218" s="692"/>
      <c r="E218" s="692"/>
      <c r="F218" s="681"/>
      <c r="G218" s="681"/>
      <c r="H218" s="153"/>
      <c r="I218" s="154"/>
      <c r="J218" s="155"/>
      <c r="K218" s="156"/>
      <c r="L218" s="36"/>
      <c r="M218" s="152"/>
      <c r="N218" s="35"/>
      <c r="O218" s="682" t="s">
        <v>85</v>
      </c>
      <c r="P218" s="682"/>
      <c r="Q218" s="683"/>
      <c r="R218" s="683"/>
      <c r="S218" s="683"/>
      <c r="T218" s="683"/>
      <c r="U218" s="36"/>
      <c r="V218" s="36"/>
      <c r="W218" s="36"/>
      <c r="X218" s="36"/>
      <c r="Y218" s="36"/>
      <c r="Z218" s="36"/>
      <c r="AA218" s="684"/>
      <c r="AB218" s="685"/>
      <c r="AC218" s="373"/>
      <c r="AD218" s="373"/>
      <c r="AE218" s="497" t="str">
        <f t="shared" ref="AE218:AE237" si="26">IF(OR(ISTEXT(J218)),1,"")</f>
        <v/>
      </c>
      <c r="AF218" s="503"/>
      <c r="AG218" s="503"/>
      <c r="AH218" s="252" t="str">
        <f t="shared" si="24"/>
        <v/>
      </c>
      <c r="AI218" s="228" t="str">
        <f>IF(M218&lt;&gt;"", YEARFRAC(M218, 'National Information'!$H$23), "")</f>
        <v/>
      </c>
      <c r="AJ218" s="197" t="str">
        <f>IF(NOT(M218&gt;1),"",IF(NOT(AEC2DATA!T130&lt;AI218),"O","P"))</f>
        <v/>
      </c>
      <c r="AK218" s="188" t="str">
        <f t="shared" si="25"/>
        <v/>
      </c>
      <c r="AL218" s="219"/>
      <c r="AM218" s="14"/>
    </row>
    <row r="219" spans="2:39" ht="19.7" customHeight="1" thickBot="1" x14ac:dyDescent="0.3">
      <c r="B219" s="685"/>
      <c r="C219" s="686"/>
      <c r="D219" s="692"/>
      <c r="E219" s="692"/>
      <c r="F219" s="681"/>
      <c r="G219" s="681"/>
      <c r="H219" s="153"/>
      <c r="I219" s="154"/>
      <c r="J219" s="155"/>
      <c r="K219" s="156"/>
      <c r="L219" s="36"/>
      <c r="M219" s="152"/>
      <c r="N219" s="35"/>
      <c r="O219" s="682" t="s">
        <v>85</v>
      </c>
      <c r="P219" s="682"/>
      <c r="Q219" s="683"/>
      <c r="R219" s="683"/>
      <c r="S219" s="683"/>
      <c r="T219" s="683"/>
      <c r="U219" s="36"/>
      <c r="V219" s="36"/>
      <c r="W219" s="36"/>
      <c r="X219" s="36"/>
      <c r="Y219" s="36"/>
      <c r="Z219" s="36"/>
      <c r="AA219" s="684"/>
      <c r="AB219" s="685"/>
      <c r="AC219" s="373"/>
      <c r="AD219" s="373"/>
      <c r="AE219" s="497" t="str">
        <f t="shared" si="26"/>
        <v/>
      </c>
      <c r="AF219" s="503"/>
      <c r="AG219" s="503"/>
      <c r="AH219" s="252" t="str">
        <f t="shared" si="24"/>
        <v/>
      </c>
      <c r="AI219" s="228" t="str">
        <f>IF(M219&lt;&gt;"", YEARFRAC(M219, 'National Information'!$H$23), "")</f>
        <v/>
      </c>
      <c r="AJ219" s="197" t="str">
        <f>IF(NOT(M219&gt;1),"",IF(NOT(AEC2DATA!T131&lt;AI219),"O","P"))</f>
        <v/>
      </c>
      <c r="AK219" s="188" t="str">
        <f t="shared" si="25"/>
        <v/>
      </c>
      <c r="AL219" s="219"/>
      <c r="AM219" s="14"/>
    </row>
    <row r="220" spans="2:39" ht="19.7" customHeight="1" thickBot="1" x14ac:dyDescent="0.3">
      <c r="B220" s="685"/>
      <c r="C220" s="686"/>
      <c r="D220" s="692"/>
      <c r="E220" s="692"/>
      <c r="F220" s="681"/>
      <c r="G220" s="681"/>
      <c r="H220" s="153"/>
      <c r="I220" s="154"/>
      <c r="J220" s="155"/>
      <c r="K220" s="156"/>
      <c r="L220" s="36"/>
      <c r="M220" s="152"/>
      <c r="N220" s="35"/>
      <c r="O220" s="682" t="s">
        <v>85</v>
      </c>
      <c r="P220" s="682"/>
      <c r="Q220" s="683"/>
      <c r="R220" s="683"/>
      <c r="S220" s="683"/>
      <c r="T220" s="683"/>
      <c r="U220" s="36"/>
      <c r="V220" s="36"/>
      <c r="W220" s="36"/>
      <c r="X220" s="36"/>
      <c r="Y220" s="36"/>
      <c r="Z220" s="36"/>
      <c r="AA220" s="684"/>
      <c r="AB220" s="685"/>
      <c r="AC220" s="373"/>
      <c r="AD220" s="373"/>
      <c r="AE220" s="497" t="str">
        <f t="shared" si="26"/>
        <v/>
      </c>
      <c r="AF220" s="503"/>
      <c r="AG220" s="503"/>
      <c r="AH220" s="252" t="str">
        <f t="shared" si="24"/>
        <v/>
      </c>
      <c r="AI220" s="228" t="str">
        <f>IF(M220&lt;&gt;"", YEARFRAC(M220, 'National Information'!$H$23), "")</f>
        <v/>
      </c>
      <c r="AJ220" s="197" t="str">
        <f>IF(NOT(M220&gt;1),"",IF(NOT(AEC2DATA!T132&lt;AI220),"O","P"))</f>
        <v/>
      </c>
      <c r="AK220" s="188" t="str">
        <f t="shared" si="25"/>
        <v/>
      </c>
      <c r="AL220" s="219"/>
      <c r="AM220" s="14"/>
    </row>
    <row r="221" spans="2:39" ht="19.7" customHeight="1" thickBot="1" x14ac:dyDescent="0.3">
      <c r="B221" s="685"/>
      <c r="C221" s="686"/>
      <c r="D221" s="692"/>
      <c r="E221" s="692"/>
      <c r="F221" s="681"/>
      <c r="G221" s="681"/>
      <c r="H221" s="153"/>
      <c r="I221" s="154"/>
      <c r="J221" s="155"/>
      <c r="K221" s="156"/>
      <c r="L221" s="36"/>
      <c r="M221" s="152"/>
      <c r="N221" s="35"/>
      <c r="O221" s="682" t="s">
        <v>85</v>
      </c>
      <c r="P221" s="682"/>
      <c r="Q221" s="683"/>
      <c r="R221" s="683"/>
      <c r="S221" s="683"/>
      <c r="T221" s="683"/>
      <c r="U221" s="36"/>
      <c r="V221" s="36"/>
      <c r="W221" s="36"/>
      <c r="X221" s="36"/>
      <c r="Y221" s="36"/>
      <c r="Z221" s="36"/>
      <c r="AA221" s="684"/>
      <c r="AB221" s="685"/>
      <c r="AC221" s="373"/>
      <c r="AD221" s="373"/>
      <c r="AE221" s="497" t="str">
        <f t="shared" si="26"/>
        <v/>
      </c>
      <c r="AF221" s="503"/>
      <c r="AG221" s="503"/>
      <c r="AH221" s="252" t="str">
        <f t="shared" si="24"/>
        <v/>
      </c>
      <c r="AI221" s="228" t="str">
        <f>IF(M221&lt;&gt;"", YEARFRAC(M221, 'National Information'!$H$23), "")</f>
        <v/>
      </c>
      <c r="AJ221" s="197" t="str">
        <f>IF(NOT(M221&gt;1),"",IF(NOT(AEC2DATA!T133&lt;AI221),"O","P"))</f>
        <v/>
      </c>
      <c r="AK221" s="188" t="str">
        <f t="shared" si="25"/>
        <v/>
      </c>
      <c r="AL221" s="219"/>
      <c r="AM221" s="14"/>
    </row>
    <row r="222" spans="2:39" ht="19.7" customHeight="1" thickBot="1" x14ac:dyDescent="0.3">
      <c r="B222" s="685"/>
      <c r="C222" s="686"/>
      <c r="D222" s="692"/>
      <c r="E222" s="692"/>
      <c r="F222" s="681"/>
      <c r="G222" s="681"/>
      <c r="H222" s="153"/>
      <c r="I222" s="154"/>
      <c r="J222" s="155"/>
      <c r="K222" s="156"/>
      <c r="L222" s="36"/>
      <c r="M222" s="152"/>
      <c r="N222" s="35"/>
      <c r="O222" s="682" t="s">
        <v>85</v>
      </c>
      <c r="P222" s="682"/>
      <c r="Q222" s="683"/>
      <c r="R222" s="683"/>
      <c r="S222" s="683"/>
      <c r="T222" s="683"/>
      <c r="U222" s="36"/>
      <c r="V222" s="36"/>
      <c r="W222" s="36"/>
      <c r="X222" s="36"/>
      <c r="Y222" s="36"/>
      <c r="Z222" s="36"/>
      <c r="AA222" s="684"/>
      <c r="AB222" s="685"/>
      <c r="AC222" s="373"/>
      <c r="AD222" s="373"/>
      <c r="AE222" s="497" t="str">
        <f t="shared" si="26"/>
        <v/>
      </c>
      <c r="AF222" s="503"/>
      <c r="AG222" s="503"/>
      <c r="AH222" s="252" t="str">
        <f t="shared" si="24"/>
        <v/>
      </c>
      <c r="AI222" s="228" t="str">
        <f>IF(M222&lt;&gt;"", YEARFRAC(M222, 'National Information'!$H$23), "")</f>
        <v/>
      </c>
      <c r="AJ222" s="197" t="str">
        <f>IF(NOT(M222&gt;1),"",IF(NOT(AEC2DATA!T134&lt;AI222),"O","P"))</f>
        <v/>
      </c>
      <c r="AK222" s="188" t="str">
        <f t="shared" si="25"/>
        <v/>
      </c>
      <c r="AL222" s="219"/>
      <c r="AM222" s="14"/>
    </row>
    <row r="223" spans="2:39" ht="19.7" customHeight="1" thickBot="1" x14ac:dyDescent="0.3">
      <c r="B223" s="685"/>
      <c r="C223" s="686"/>
      <c r="D223" s="692"/>
      <c r="E223" s="692"/>
      <c r="F223" s="681"/>
      <c r="G223" s="681"/>
      <c r="H223" s="153"/>
      <c r="I223" s="154"/>
      <c r="J223" s="155"/>
      <c r="K223" s="156"/>
      <c r="L223" s="36"/>
      <c r="M223" s="152"/>
      <c r="N223" s="35"/>
      <c r="O223" s="682" t="s">
        <v>85</v>
      </c>
      <c r="P223" s="682"/>
      <c r="Q223" s="683"/>
      <c r="R223" s="683"/>
      <c r="S223" s="683"/>
      <c r="T223" s="683"/>
      <c r="U223" s="36"/>
      <c r="V223" s="36"/>
      <c r="W223" s="36"/>
      <c r="X223" s="36"/>
      <c r="Y223" s="36"/>
      <c r="Z223" s="36"/>
      <c r="AA223" s="684"/>
      <c r="AB223" s="685"/>
      <c r="AC223" s="373"/>
      <c r="AD223" s="373"/>
      <c r="AE223" s="497" t="str">
        <f t="shared" si="26"/>
        <v/>
      </c>
      <c r="AF223" s="503"/>
      <c r="AG223" s="503"/>
      <c r="AH223" s="252" t="str">
        <f t="shared" si="24"/>
        <v/>
      </c>
      <c r="AI223" s="228" t="str">
        <f>IF(M223&lt;&gt;"", YEARFRAC(M223, 'National Information'!$H$23), "")</f>
        <v/>
      </c>
      <c r="AJ223" s="197" t="str">
        <f>IF(NOT(M223&gt;1),"",IF(NOT(AEC2DATA!T135&lt;AI223),"O","P"))</f>
        <v/>
      </c>
      <c r="AK223" s="188" t="str">
        <f t="shared" si="25"/>
        <v/>
      </c>
      <c r="AL223" s="219"/>
      <c r="AM223" s="14"/>
    </row>
    <row r="224" spans="2:39" ht="19.7" customHeight="1" thickBot="1" x14ac:dyDescent="0.3">
      <c r="B224" s="685"/>
      <c r="C224" s="686"/>
      <c r="D224" s="692"/>
      <c r="E224" s="692"/>
      <c r="F224" s="681"/>
      <c r="G224" s="681"/>
      <c r="H224" s="153"/>
      <c r="I224" s="154"/>
      <c r="J224" s="155"/>
      <c r="K224" s="156"/>
      <c r="L224" s="36"/>
      <c r="M224" s="152"/>
      <c r="N224" s="35"/>
      <c r="O224" s="682" t="s">
        <v>85</v>
      </c>
      <c r="P224" s="682"/>
      <c r="Q224" s="683"/>
      <c r="R224" s="683"/>
      <c r="S224" s="683"/>
      <c r="T224" s="683"/>
      <c r="U224" s="36"/>
      <c r="V224" s="36"/>
      <c r="W224" s="36"/>
      <c r="X224" s="36"/>
      <c r="Y224" s="36"/>
      <c r="Z224" s="36"/>
      <c r="AA224" s="684"/>
      <c r="AB224" s="685"/>
      <c r="AC224" s="373"/>
      <c r="AD224" s="373"/>
      <c r="AE224" s="497" t="str">
        <f t="shared" si="26"/>
        <v/>
      </c>
      <c r="AF224" s="503"/>
      <c r="AG224" s="503"/>
      <c r="AH224" s="252" t="str">
        <f t="shared" si="24"/>
        <v/>
      </c>
      <c r="AI224" s="228" t="str">
        <f>IF(M224&lt;&gt;"", YEARFRAC(M224, 'National Information'!$H$23), "")</f>
        <v/>
      </c>
      <c r="AJ224" s="197" t="str">
        <f>IF(NOT(M224&gt;1),"",IF(NOT(AEC2DATA!T136&lt;AI224),"O","P"))</f>
        <v/>
      </c>
      <c r="AK224" s="188" t="str">
        <f t="shared" si="25"/>
        <v/>
      </c>
      <c r="AL224" s="219"/>
      <c r="AM224" s="14"/>
    </row>
    <row r="225" spans="2:39" ht="19.7" customHeight="1" thickBot="1" x14ac:dyDescent="0.3">
      <c r="B225" s="685"/>
      <c r="C225" s="686"/>
      <c r="D225" s="692"/>
      <c r="E225" s="692"/>
      <c r="F225" s="681"/>
      <c r="G225" s="681"/>
      <c r="H225" s="153"/>
      <c r="I225" s="154"/>
      <c r="J225" s="155"/>
      <c r="K225" s="156"/>
      <c r="L225" s="36"/>
      <c r="M225" s="152"/>
      <c r="N225" s="35"/>
      <c r="O225" s="682" t="s">
        <v>85</v>
      </c>
      <c r="P225" s="682"/>
      <c r="Q225" s="683"/>
      <c r="R225" s="683"/>
      <c r="S225" s="683"/>
      <c r="T225" s="683"/>
      <c r="U225" s="36"/>
      <c r="V225" s="36"/>
      <c r="W225" s="36"/>
      <c r="X225" s="36"/>
      <c r="Y225" s="36"/>
      <c r="Z225" s="36"/>
      <c r="AA225" s="684"/>
      <c r="AB225" s="685"/>
      <c r="AC225" s="373"/>
      <c r="AD225" s="373"/>
      <c r="AE225" s="497" t="str">
        <f t="shared" si="26"/>
        <v/>
      </c>
      <c r="AF225" s="503"/>
      <c r="AG225" s="503"/>
      <c r="AH225" s="252" t="str">
        <f t="shared" si="24"/>
        <v/>
      </c>
      <c r="AI225" s="228" t="str">
        <f>IF(M225&lt;&gt;"", YEARFRAC(M225, 'National Information'!$H$23), "")</f>
        <v/>
      </c>
      <c r="AJ225" s="197" t="str">
        <f>IF(NOT(M225&gt;1),"",IF(NOT(AEC2DATA!T137&lt;AI225),"O","P"))</f>
        <v/>
      </c>
      <c r="AK225" s="188" t="str">
        <f t="shared" si="25"/>
        <v/>
      </c>
      <c r="AL225" s="219"/>
      <c r="AM225" s="14"/>
    </row>
    <row r="226" spans="2:39" ht="19.7" customHeight="1" thickBot="1" x14ac:dyDescent="0.3">
      <c r="B226" s="685"/>
      <c r="C226" s="686"/>
      <c r="D226" s="692"/>
      <c r="E226" s="692"/>
      <c r="F226" s="681"/>
      <c r="G226" s="681"/>
      <c r="H226" s="153"/>
      <c r="I226" s="154"/>
      <c r="J226" s="155"/>
      <c r="K226" s="156"/>
      <c r="L226" s="36"/>
      <c r="M226" s="152"/>
      <c r="N226" s="35"/>
      <c r="O226" s="682" t="s">
        <v>85</v>
      </c>
      <c r="P226" s="682"/>
      <c r="Q226" s="683"/>
      <c r="R226" s="683"/>
      <c r="S226" s="683"/>
      <c r="T226" s="683"/>
      <c r="U226" s="36"/>
      <c r="V226" s="36"/>
      <c r="W226" s="36"/>
      <c r="X226" s="36"/>
      <c r="Y226" s="36"/>
      <c r="Z226" s="36"/>
      <c r="AA226" s="684"/>
      <c r="AB226" s="685"/>
      <c r="AC226" s="373"/>
      <c r="AD226" s="373"/>
      <c r="AE226" s="497" t="str">
        <f t="shared" si="26"/>
        <v/>
      </c>
      <c r="AF226" s="503"/>
      <c r="AG226" s="503"/>
      <c r="AH226" s="252" t="str">
        <f t="shared" si="24"/>
        <v/>
      </c>
      <c r="AI226" s="228" t="str">
        <f>IF(M226&lt;&gt;"", YEARFRAC(M226, 'National Information'!$H$23), "")</f>
        <v/>
      </c>
      <c r="AJ226" s="197" t="str">
        <f>IF(NOT(M226&gt;1),"",IF(NOT(AEC2DATA!T138&lt;AI226),"O","P"))</f>
        <v/>
      </c>
      <c r="AK226" s="188" t="str">
        <f t="shared" si="25"/>
        <v/>
      </c>
      <c r="AL226" s="219"/>
      <c r="AM226" s="14"/>
    </row>
    <row r="227" spans="2:39" ht="19.7" customHeight="1" thickBot="1" x14ac:dyDescent="0.3">
      <c r="B227" s="685"/>
      <c r="C227" s="686"/>
      <c r="D227" s="692"/>
      <c r="E227" s="692"/>
      <c r="F227" s="681"/>
      <c r="G227" s="681"/>
      <c r="H227" s="153"/>
      <c r="I227" s="154"/>
      <c r="J227" s="155"/>
      <c r="K227" s="156"/>
      <c r="L227" s="36"/>
      <c r="M227" s="152"/>
      <c r="N227" s="35"/>
      <c r="O227" s="682" t="s">
        <v>85</v>
      </c>
      <c r="P227" s="682"/>
      <c r="Q227" s="683"/>
      <c r="R227" s="683"/>
      <c r="S227" s="683"/>
      <c r="T227" s="683"/>
      <c r="U227" s="36"/>
      <c r="V227" s="36"/>
      <c r="W227" s="36"/>
      <c r="X227" s="36"/>
      <c r="Y227" s="36"/>
      <c r="Z227" s="36"/>
      <c r="AA227" s="684"/>
      <c r="AB227" s="685"/>
      <c r="AC227" s="373"/>
      <c r="AD227" s="373"/>
      <c r="AE227" s="497" t="str">
        <f t="shared" si="26"/>
        <v/>
      </c>
      <c r="AF227" s="503"/>
      <c r="AG227" s="503"/>
      <c r="AH227" s="252" t="str">
        <f t="shared" si="24"/>
        <v/>
      </c>
      <c r="AI227" s="228" t="str">
        <f>IF(M227&lt;&gt;"", YEARFRAC(M227, 'National Information'!$H$23), "")</f>
        <v/>
      </c>
      <c r="AJ227" s="197" t="str">
        <f>IF(NOT(M227&gt;1),"",IF(NOT(AEC2DATA!T139&lt;AI227),"O","P"))</f>
        <v/>
      </c>
      <c r="AK227" s="188" t="str">
        <f t="shared" si="25"/>
        <v/>
      </c>
      <c r="AL227" s="219"/>
      <c r="AM227" s="14"/>
    </row>
    <row r="228" spans="2:39" ht="19.7" customHeight="1" thickBot="1" x14ac:dyDescent="0.3">
      <c r="B228" s="685"/>
      <c r="C228" s="686"/>
      <c r="D228" s="692"/>
      <c r="E228" s="692"/>
      <c r="F228" s="681"/>
      <c r="G228" s="681"/>
      <c r="H228" s="153"/>
      <c r="I228" s="154"/>
      <c r="J228" s="155"/>
      <c r="K228" s="156"/>
      <c r="L228" s="36"/>
      <c r="M228" s="152"/>
      <c r="N228" s="35"/>
      <c r="O228" s="682" t="s">
        <v>85</v>
      </c>
      <c r="P228" s="682"/>
      <c r="Q228" s="683"/>
      <c r="R228" s="683"/>
      <c r="S228" s="683"/>
      <c r="T228" s="683"/>
      <c r="U228" s="36"/>
      <c r="V228" s="36"/>
      <c r="W228" s="36"/>
      <c r="X228" s="36"/>
      <c r="Y228" s="36"/>
      <c r="Z228" s="36"/>
      <c r="AA228" s="684"/>
      <c r="AB228" s="685"/>
      <c r="AC228" s="373"/>
      <c r="AD228" s="373"/>
      <c r="AE228" s="497" t="str">
        <f t="shared" si="26"/>
        <v/>
      </c>
      <c r="AF228" s="503"/>
      <c r="AG228" s="503"/>
      <c r="AH228" s="252" t="str">
        <f t="shared" si="24"/>
        <v/>
      </c>
      <c r="AI228" s="228" t="str">
        <f>IF(M228&lt;&gt;"", YEARFRAC(M228, 'National Information'!$H$23), "")</f>
        <v/>
      </c>
      <c r="AJ228" s="197" t="str">
        <f>IF(NOT(M228&gt;1),"",IF(NOT(AEC2DATA!T140&lt;AI228),"O","P"))</f>
        <v/>
      </c>
      <c r="AK228" s="188" t="str">
        <f t="shared" si="25"/>
        <v/>
      </c>
      <c r="AL228" s="219"/>
      <c r="AM228" s="14"/>
    </row>
    <row r="229" spans="2:39" ht="19.7" customHeight="1" thickBot="1" x14ac:dyDescent="0.3">
      <c r="B229" s="685"/>
      <c r="C229" s="686"/>
      <c r="D229" s="692"/>
      <c r="E229" s="692"/>
      <c r="F229" s="681"/>
      <c r="G229" s="681"/>
      <c r="H229" s="153"/>
      <c r="I229" s="154"/>
      <c r="J229" s="155"/>
      <c r="K229" s="156"/>
      <c r="L229" s="36"/>
      <c r="M229" s="152"/>
      <c r="N229" s="35"/>
      <c r="O229" s="682" t="s">
        <v>85</v>
      </c>
      <c r="P229" s="682"/>
      <c r="Q229" s="683"/>
      <c r="R229" s="683"/>
      <c r="S229" s="683"/>
      <c r="T229" s="683"/>
      <c r="U229" s="36"/>
      <c r="V229" s="36"/>
      <c r="W229" s="36"/>
      <c r="X229" s="36"/>
      <c r="Y229" s="36"/>
      <c r="Z229" s="36"/>
      <c r="AA229" s="684"/>
      <c r="AB229" s="685"/>
      <c r="AC229" s="373"/>
      <c r="AD229" s="373"/>
      <c r="AE229" s="497" t="str">
        <f t="shared" si="26"/>
        <v/>
      </c>
      <c r="AF229" s="503"/>
      <c r="AG229" s="503"/>
      <c r="AH229" s="252" t="str">
        <f t="shared" si="24"/>
        <v/>
      </c>
      <c r="AI229" s="228" t="str">
        <f>IF(M229&lt;&gt;"", YEARFRAC(M229, 'National Information'!$H$23), "")</f>
        <v/>
      </c>
      <c r="AJ229" s="197" t="str">
        <f>IF(NOT(M229&gt;1),"",IF(NOT(AEC2DATA!T141&lt;AI229),"O","P"))</f>
        <v/>
      </c>
      <c r="AK229" s="188" t="str">
        <f t="shared" si="25"/>
        <v/>
      </c>
      <c r="AL229" s="219"/>
      <c r="AM229" s="14"/>
    </row>
    <row r="230" spans="2:39" ht="19.7" customHeight="1" thickBot="1" x14ac:dyDescent="0.3">
      <c r="B230" s="685"/>
      <c r="C230" s="686"/>
      <c r="D230" s="692"/>
      <c r="E230" s="692"/>
      <c r="F230" s="681"/>
      <c r="G230" s="681"/>
      <c r="H230" s="153"/>
      <c r="I230" s="154"/>
      <c r="J230" s="155"/>
      <c r="K230" s="156"/>
      <c r="L230" s="36"/>
      <c r="M230" s="152"/>
      <c r="N230" s="35"/>
      <c r="O230" s="682" t="s">
        <v>85</v>
      </c>
      <c r="P230" s="682"/>
      <c r="Q230" s="683"/>
      <c r="R230" s="683"/>
      <c r="S230" s="683"/>
      <c r="T230" s="683"/>
      <c r="U230" s="36"/>
      <c r="V230" s="36"/>
      <c r="W230" s="36"/>
      <c r="X230" s="36"/>
      <c r="Y230" s="36"/>
      <c r="Z230" s="36"/>
      <c r="AA230" s="684"/>
      <c r="AB230" s="685"/>
      <c r="AC230" s="373"/>
      <c r="AD230" s="373"/>
      <c r="AE230" s="497" t="str">
        <f t="shared" si="26"/>
        <v/>
      </c>
      <c r="AF230" s="503"/>
      <c r="AG230" s="503"/>
      <c r="AH230" s="252" t="str">
        <f t="shared" si="24"/>
        <v/>
      </c>
      <c r="AI230" s="228" t="str">
        <f>IF(M230&lt;&gt;"", YEARFRAC(M230, 'National Information'!$H$23), "")</f>
        <v/>
      </c>
      <c r="AJ230" s="197" t="str">
        <f>IF(NOT(M230&gt;1),"",IF(NOT(AEC2DATA!T142&lt;AI230),"O","P"))</f>
        <v/>
      </c>
      <c r="AK230" s="188" t="str">
        <f t="shared" si="25"/>
        <v/>
      </c>
      <c r="AL230" s="219"/>
      <c r="AM230" s="14"/>
    </row>
    <row r="231" spans="2:39" ht="19.7" customHeight="1" thickBot="1" x14ac:dyDescent="0.3">
      <c r="B231" s="685"/>
      <c r="C231" s="686"/>
      <c r="D231" s="692"/>
      <c r="E231" s="692"/>
      <c r="F231" s="681"/>
      <c r="G231" s="681"/>
      <c r="H231" s="153"/>
      <c r="I231" s="154"/>
      <c r="J231" s="155"/>
      <c r="K231" s="156"/>
      <c r="L231" s="36"/>
      <c r="M231" s="152"/>
      <c r="N231" s="35"/>
      <c r="O231" s="682" t="s">
        <v>85</v>
      </c>
      <c r="P231" s="682"/>
      <c r="Q231" s="683"/>
      <c r="R231" s="683"/>
      <c r="S231" s="683"/>
      <c r="T231" s="683"/>
      <c r="U231" s="36"/>
      <c r="V231" s="36"/>
      <c r="W231" s="36"/>
      <c r="X231" s="36"/>
      <c r="Y231" s="36"/>
      <c r="Z231" s="36"/>
      <c r="AA231" s="684"/>
      <c r="AB231" s="685"/>
      <c r="AC231" s="373"/>
      <c r="AD231" s="373"/>
      <c r="AE231" s="497" t="str">
        <f t="shared" si="26"/>
        <v/>
      </c>
      <c r="AF231" s="503"/>
      <c r="AG231" s="503"/>
      <c r="AH231" s="252" t="str">
        <f t="shared" si="24"/>
        <v/>
      </c>
      <c r="AI231" s="228" t="str">
        <f>IF(M231&lt;&gt;"", YEARFRAC(M231, 'National Information'!$H$23), "")</f>
        <v/>
      </c>
      <c r="AJ231" s="197" t="str">
        <f>IF(NOT(M231&gt;1),"",IF(NOT(AEC2DATA!T143&lt;AI231),"O","P"))</f>
        <v/>
      </c>
      <c r="AK231" s="188" t="str">
        <f t="shared" si="25"/>
        <v/>
      </c>
      <c r="AL231" s="219"/>
      <c r="AM231" s="14"/>
    </row>
    <row r="232" spans="2:39" ht="19.7" customHeight="1" thickBot="1" x14ac:dyDescent="0.3">
      <c r="B232" s="685"/>
      <c r="C232" s="686"/>
      <c r="D232" s="692"/>
      <c r="E232" s="692"/>
      <c r="F232" s="681"/>
      <c r="G232" s="681"/>
      <c r="H232" s="153"/>
      <c r="I232" s="154"/>
      <c r="J232" s="155"/>
      <c r="K232" s="156"/>
      <c r="L232" s="36"/>
      <c r="M232" s="152"/>
      <c r="N232" s="35"/>
      <c r="O232" s="682" t="s">
        <v>85</v>
      </c>
      <c r="P232" s="682"/>
      <c r="Q232" s="683"/>
      <c r="R232" s="683"/>
      <c r="S232" s="683"/>
      <c r="T232" s="683"/>
      <c r="U232" s="36"/>
      <c r="V232" s="36"/>
      <c r="W232" s="36"/>
      <c r="X232" s="36"/>
      <c r="Y232" s="36"/>
      <c r="Z232" s="36"/>
      <c r="AA232" s="684"/>
      <c r="AB232" s="685"/>
      <c r="AC232" s="373"/>
      <c r="AD232" s="373"/>
      <c r="AE232" s="497" t="str">
        <f t="shared" si="26"/>
        <v/>
      </c>
      <c r="AF232" s="503"/>
      <c r="AG232" s="503"/>
      <c r="AH232" s="252" t="str">
        <f t="shared" si="24"/>
        <v/>
      </c>
      <c r="AI232" s="228" t="str">
        <f>IF(M232&lt;&gt;"", YEARFRAC(M232, 'National Information'!$H$23), "")</f>
        <v/>
      </c>
      <c r="AJ232" s="197" t="str">
        <f>IF(NOT(M232&gt;1),"",IF(NOT(AEC2DATA!T144&lt;AI232),"O","P"))</f>
        <v/>
      </c>
      <c r="AK232" s="188" t="str">
        <f t="shared" si="25"/>
        <v/>
      </c>
      <c r="AL232" s="219"/>
      <c r="AM232" s="14"/>
    </row>
    <row r="233" spans="2:39" ht="19.7" customHeight="1" thickBot="1" x14ac:dyDescent="0.3">
      <c r="B233" s="685"/>
      <c r="C233" s="686"/>
      <c r="D233" s="692"/>
      <c r="E233" s="692"/>
      <c r="F233" s="681"/>
      <c r="G233" s="681"/>
      <c r="H233" s="153"/>
      <c r="I233" s="154"/>
      <c r="J233" s="155"/>
      <c r="K233" s="156"/>
      <c r="L233" s="36"/>
      <c r="M233" s="152"/>
      <c r="N233" s="35"/>
      <c r="O233" s="682" t="s">
        <v>85</v>
      </c>
      <c r="P233" s="682"/>
      <c r="Q233" s="683"/>
      <c r="R233" s="683"/>
      <c r="S233" s="683"/>
      <c r="T233" s="683"/>
      <c r="U233" s="36"/>
      <c r="V233" s="36"/>
      <c r="W233" s="36"/>
      <c r="X233" s="36"/>
      <c r="Y233" s="36"/>
      <c r="Z233" s="36"/>
      <c r="AA233" s="684"/>
      <c r="AB233" s="685"/>
      <c r="AC233" s="373"/>
      <c r="AD233" s="373"/>
      <c r="AE233" s="497" t="str">
        <f t="shared" si="26"/>
        <v/>
      </c>
      <c r="AF233" s="503"/>
      <c r="AG233" s="503"/>
      <c r="AH233" s="252" t="str">
        <f t="shared" si="24"/>
        <v/>
      </c>
      <c r="AI233" s="228" t="str">
        <f>IF(M233&lt;&gt;"", YEARFRAC(M233, 'National Information'!$H$23), "")</f>
        <v/>
      </c>
      <c r="AJ233" s="197" t="str">
        <f>IF(NOT(M233&gt;1),"",IF(NOT(AEC2DATA!T145&lt;AI233),"O","P"))</f>
        <v/>
      </c>
      <c r="AK233" s="188" t="str">
        <f t="shared" si="25"/>
        <v/>
      </c>
      <c r="AL233" s="219"/>
      <c r="AM233" s="14"/>
    </row>
    <row r="234" spans="2:39" ht="19.7" customHeight="1" thickBot="1" x14ac:dyDescent="0.3">
      <c r="B234" s="685"/>
      <c r="C234" s="686"/>
      <c r="D234" s="692"/>
      <c r="E234" s="692"/>
      <c r="F234" s="681"/>
      <c r="G234" s="681"/>
      <c r="H234" s="153"/>
      <c r="I234" s="154"/>
      <c r="J234" s="155"/>
      <c r="K234" s="156"/>
      <c r="L234" s="36"/>
      <c r="M234" s="152"/>
      <c r="N234" s="35"/>
      <c r="O234" s="682" t="s">
        <v>85</v>
      </c>
      <c r="P234" s="682"/>
      <c r="Q234" s="683"/>
      <c r="R234" s="683"/>
      <c r="S234" s="683"/>
      <c r="T234" s="683"/>
      <c r="U234" s="36"/>
      <c r="V234" s="36"/>
      <c r="W234" s="36"/>
      <c r="X234" s="36"/>
      <c r="Y234" s="36"/>
      <c r="Z234" s="36"/>
      <c r="AA234" s="684"/>
      <c r="AB234" s="685"/>
      <c r="AC234" s="373"/>
      <c r="AD234" s="373"/>
      <c r="AE234" s="497" t="str">
        <f t="shared" si="26"/>
        <v/>
      </c>
      <c r="AF234" s="503"/>
      <c r="AG234" s="503"/>
      <c r="AH234" s="252" t="str">
        <f t="shared" si="24"/>
        <v/>
      </c>
      <c r="AI234" s="228" t="str">
        <f>IF(M234&lt;&gt;"", YEARFRAC(M234, 'National Information'!$H$23), "")</f>
        <v/>
      </c>
      <c r="AJ234" s="197" t="str">
        <f>IF(NOT(M234&gt;1),"",IF(NOT(AEC2DATA!T146&lt;AI234),"O","P"))</f>
        <v/>
      </c>
      <c r="AK234" s="188" t="str">
        <f t="shared" si="25"/>
        <v/>
      </c>
      <c r="AL234" s="219"/>
      <c r="AM234" s="14"/>
    </row>
    <row r="235" spans="2:39" ht="19.7" customHeight="1" thickBot="1" x14ac:dyDescent="0.3">
      <c r="B235" s="685"/>
      <c r="C235" s="686"/>
      <c r="D235" s="692"/>
      <c r="E235" s="692"/>
      <c r="F235" s="681"/>
      <c r="G235" s="681"/>
      <c r="H235" s="153"/>
      <c r="I235" s="154"/>
      <c r="J235" s="155"/>
      <c r="K235" s="157"/>
      <c r="L235" s="158"/>
      <c r="M235" s="152"/>
      <c r="N235" s="35"/>
      <c r="O235" s="682" t="s">
        <v>85</v>
      </c>
      <c r="P235" s="682"/>
      <c r="Q235" s="683"/>
      <c r="R235" s="683"/>
      <c r="S235" s="683"/>
      <c r="T235" s="683"/>
      <c r="U235" s="36"/>
      <c r="V235" s="36"/>
      <c r="W235" s="36"/>
      <c r="X235" s="36"/>
      <c r="Y235" s="36"/>
      <c r="Z235" s="36"/>
      <c r="AA235" s="684"/>
      <c r="AB235" s="685"/>
      <c r="AC235" s="373"/>
      <c r="AD235" s="373"/>
      <c r="AE235" s="497" t="str">
        <f t="shared" si="26"/>
        <v/>
      </c>
      <c r="AF235" s="503"/>
      <c r="AG235" s="503"/>
      <c r="AH235" s="252" t="str">
        <f t="shared" si="24"/>
        <v/>
      </c>
      <c r="AI235" s="228" t="str">
        <f>IF(M235&lt;&gt;"", YEARFRAC(M235, 'National Information'!$H$23), "")</f>
        <v/>
      </c>
      <c r="AJ235" s="197" t="str">
        <f>IF(NOT(M235&gt;1),"",IF(NOT(AEC2DATA!T147&lt;AI235),"O","P"))</f>
        <v/>
      </c>
      <c r="AK235" s="188" t="str">
        <f t="shared" si="25"/>
        <v/>
      </c>
      <c r="AL235" s="219"/>
      <c r="AM235" s="14"/>
    </row>
    <row r="236" spans="2:39" ht="19.7" customHeight="1" thickBot="1" x14ac:dyDescent="0.3">
      <c r="B236" s="685"/>
      <c r="C236" s="686"/>
      <c r="D236" s="692"/>
      <c r="E236" s="692"/>
      <c r="F236" s="681"/>
      <c r="G236" s="681"/>
      <c r="H236" s="153"/>
      <c r="I236" s="154"/>
      <c r="J236" s="155"/>
      <c r="K236" s="157"/>
      <c r="L236" s="158"/>
      <c r="M236" s="152"/>
      <c r="N236" s="35"/>
      <c r="O236" s="682" t="s">
        <v>85</v>
      </c>
      <c r="P236" s="682"/>
      <c r="Q236" s="683"/>
      <c r="R236" s="683"/>
      <c r="S236" s="683"/>
      <c r="T236" s="683"/>
      <c r="U236" s="36"/>
      <c r="V236" s="36"/>
      <c r="W236" s="36"/>
      <c r="X236" s="36"/>
      <c r="Y236" s="36"/>
      <c r="Z236" s="36"/>
      <c r="AA236" s="684"/>
      <c r="AB236" s="685"/>
      <c r="AC236" s="373"/>
      <c r="AD236" s="373"/>
      <c r="AE236" s="497" t="str">
        <f t="shared" si="26"/>
        <v/>
      </c>
      <c r="AF236" s="503"/>
      <c r="AG236" s="503"/>
      <c r="AH236" s="252" t="str">
        <f t="shared" si="24"/>
        <v/>
      </c>
      <c r="AI236" s="228" t="str">
        <f>IF(M236&lt;&gt;"", YEARFRAC(M236, 'National Information'!$H$23), "")</f>
        <v/>
      </c>
      <c r="AJ236" s="197" t="str">
        <f>IF(NOT(M236&gt;1),"",IF(NOT(AEC2DATA!T148&lt;AI236),"O","P"))</f>
        <v/>
      </c>
      <c r="AK236" s="188" t="str">
        <f t="shared" si="25"/>
        <v/>
      </c>
      <c r="AL236" s="219"/>
      <c r="AM236" s="14"/>
    </row>
    <row r="237" spans="2:39" ht="19.7" customHeight="1" x14ac:dyDescent="0.25">
      <c r="B237" s="685"/>
      <c r="C237" s="686"/>
      <c r="D237" s="692"/>
      <c r="E237" s="692"/>
      <c r="F237" s="681"/>
      <c r="G237" s="681"/>
      <c r="H237" s="153"/>
      <c r="I237" s="154"/>
      <c r="J237" s="155"/>
      <c r="K237" s="157"/>
      <c r="L237" s="158"/>
      <c r="M237" s="152"/>
      <c r="N237" s="35"/>
      <c r="O237" s="682" t="s">
        <v>85</v>
      </c>
      <c r="P237" s="682"/>
      <c r="Q237" s="683"/>
      <c r="R237" s="683"/>
      <c r="S237" s="683"/>
      <c r="T237" s="683"/>
      <c r="U237" s="36"/>
      <c r="V237" s="36"/>
      <c r="W237" s="36"/>
      <c r="X237" s="36"/>
      <c r="Y237" s="36"/>
      <c r="Z237" s="36"/>
      <c r="AA237" s="684"/>
      <c r="AB237" s="685"/>
      <c r="AC237" s="373"/>
      <c r="AD237" s="373"/>
      <c r="AE237" s="497" t="str">
        <f t="shared" si="26"/>
        <v/>
      </c>
      <c r="AF237" s="503"/>
      <c r="AG237" s="503"/>
      <c r="AH237" s="252" t="str">
        <f t="shared" si="24"/>
        <v/>
      </c>
      <c r="AI237" s="228" t="str">
        <f>IF(M237&lt;&gt;"", YEARFRAC(M237, 'National Information'!$H$23), "")</f>
        <v/>
      </c>
      <c r="AJ237" s="197" t="str">
        <f>IF(NOT(M237&gt;1),"",IF(NOT(AEC2DATA!T149&lt;AI237),"O","P"))</f>
        <v/>
      </c>
      <c r="AK237" s="188" t="str">
        <f t="shared" si="25"/>
        <v/>
      </c>
      <c r="AL237" s="219"/>
      <c r="AM237" s="14"/>
    </row>
    <row r="238" spans="2:39" ht="19.7" customHeight="1" x14ac:dyDescent="0.25">
      <c r="B238" s="693" t="s">
        <v>475</v>
      </c>
      <c r="C238" s="693"/>
      <c r="D238" s="694"/>
      <c r="E238" s="694"/>
      <c r="F238" s="694"/>
      <c r="G238" s="694"/>
      <c r="H238" s="693"/>
      <c r="L238" s="695"/>
      <c r="M238" s="695"/>
      <c r="N238" s="695"/>
      <c r="O238" s="695"/>
      <c r="P238" s="695"/>
      <c r="Q238" s="695"/>
      <c r="S238" s="696"/>
      <c r="T238" s="696"/>
      <c r="U238" s="696"/>
      <c r="W238" s="697" t="s">
        <v>89</v>
      </c>
      <c r="X238" s="697"/>
      <c r="AA238" s="696"/>
      <c r="AB238" s="696"/>
      <c r="AC238" s="373"/>
      <c r="AD238" s="373"/>
      <c r="AE238" s="499"/>
      <c r="AF238" s="500"/>
      <c r="AG238" s="500"/>
      <c r="AL238" s="219"/>
      <c r="AM238" s="14"/>
    </row>
    <row r="239" spans="2:39" ht="11.25" customHeight="1" x14ac:dyDescent="0.25">
      <c r="F239" s="248"/>
      <c r="G239" s="248"/>
      <c r="H239" s="250" t="str">
        <f t="shared" ref="H239:H244" si="27">+H205</f>
        <v xml:space="preserve">   36 Battersea Square</v>
      </c>
      <c r="I239" s="248"/>
      <c r="K239" s="15"/>
      <c r="L239" s="15"/>
      <c r="M239" s="15"/>
      <c r="N239" s="15"/>
      <c r="O239" s="15"/>
      <c r="P239" s="15"/>
      <c r="Q239" s="15"/>
      <c r="R239" s="15"/>
      <c r="S239" s="15"/>
      <c r="T239" s="15"/>
      <c r="U239" s="15"/>
      <c r="V239" s="15"/>
      <c r="W239" s="15"/>
      <c r="X239" s="15"/>
      <c r="Y239" s="15"/>
      <c r="Z239" s="15"/>
      <c r="AA239" s="15"/>
      <c r="AB239" s="15"/>
      <c r="AC239" s="16"/>
      <c r="AD239" s="16"/>
      <c r="AE239" s="16"/>
      <c r="AF239" s="189"/>
      <c r="AG239" s="189"/>
      <c r="AL239" s="219"/>
      <c r="AM239" s="14"/>
    </row>
    <row r="240" spans="2:39" ht="11.25" customHeight="1" x14ac:dyDescent="0.25">
      <c r="F240" s="248"/>
      <c r="G240" s="248"/>
      <c r="H240" s="248" t="str">
        <f t="shared" si="27"/>
        <v xml:space="preserve">   London</v>
      </c>
      <c r="I240" s="251"/>
      <c r="K240" s="250"/>
      <c r="L240" s="18"/>
      <c r="M240" s="18"/>
      <c r="N240" s="18"/>
      <c r="O240" s="18"/>
      <c r="P240" s="18"/>
      <c r="Q240" s="18"/>
      <c r="R240" s="18"/>
      <c r="S240" s="18"/>
      <c r="T240" s="18"/>
      <c r="U240" s="18"/>
      <c r="V240" s="707" t="s">
        <v>57</v>
      </c>
      <c r="W240" s="707"/>
      <c r="X240" s="707"/>
      <c r="Y240" s="707"/>
      <c r="Z240" s="707"/>
      <c r="AA240" s="707"/>
      <c r="AB240" s="707"/>
      <c r="AC240" s="183"/>
      <c r="AD240" s="183"/>
      <c r="AE240" s="18"/>
      <c r="AF240" s="190"/>
      <c r="AG240" s="190"/>
      <c r="AL240" s="219"/>
      <c r="AM240" s="14"/>
    </row>
    <row r="241" spans="2:39" ht="11.25" customHeight="1" x14ac:dyDescent="0.25">
      <c r="F241" s="248"/>
      <c r="G241" s="248"/>
      <c r="H241" s="248" t="str">
        <f t="shared" si="27"/>
        <v xml:space="preserve">   SW11 3RA</v>
      </c>
      <c r="I241" s="251"/>
      <c r="K241" s="44"/>
      <c r="L241" s="20"/>
      <c r="M241" s="20"/>
      <c r="N241" s="20"/>
      <c r="O241" s="20"/>
      <c r="P241" s="20"/>
      <c r="Q241" s="20"/>
      <c r="R241" s="20"/>
      <c r="S241" s="20"/>
      <c r="T241" s="20"/>
      <c r="U241" s="20"/>
      <c r="V241" s="708" t="s">
        <v>59</v>
      </c>
      <c r="W241" s="708"/>
      <c r="X241" s="708"/>
      <c r="Y241" s="708"/>
      <c r="Z241" s="708"/>
      <c r="AA241" s="708"/>
      <c r="AB241" s="19" t="s">
        <v>60</v>
      </c>
      <c r="AC241" s="184"/>
      <c r="AD241" s="184"/>
      <c r="AE241" s="20"/>
      <c r="AF241" s="191"/>
      <c r="AG241" s="191"/>
      <c r="AL241" s="219"/>
      <c r="AM241" s="14"/>
    </row>
    <row r="242" spans="2:39" ht="11.25" customHeight="1" x14ac:dyDescent="0.25">
      <c r="F242" s="248"/>
      <c r="G242" s="251"/>
      <c r="H242" s="249" t="str">
        <f t="shared" si="27"/>
        <v xml:space="preserve">   T: +020 7326 8001</v>
      </c>
      <c r="I242" s="251"/>
      <c r="K242" s="44"/>
      <c r="L242" s="20"/>
      <c r="M242" s="20"/>
      <c r="N242" s="20"/>
      <c r="O242" s="20"/>
      <c r="P242" s="20"/>
      <c r="Q242" s="20"/>
      <c r="R242" s="20"/>
      <c r="S242" s="20"/>
      <c r="T242" s="20"/>
      <c r="U242" s="20"/>
      <c r="V242" s="708" t="s">
        <v>62</v>
      </c>
      <c r="W242" s="708"/>
      <c r="X242" s="708"/>
      <c r="Y242" s="708"/>
      <c r="Z242" s="708"/>
      <c r="AA242" s="708"/>
      <c r="AB242" s="19" t="s">
        <v>63</v>
      </c>
      <c r="AC242" s="184"/>
      <c r="AD242" s="184"/>
      <c r="AE242" s="20"/>
      <c r="AF242" s="191"/>
      <c r="AG242" s="191"/>
      <c r="AL242" s="219"/>
      <c r="AM242" s="14"/>
    </row>
    <row r="243" spans="2:39" ht="11.25" customHeight="1" x14ac:dyDescent="0.25">
      <c r="F243" s="248"/>
      <c r="G243" s="251"/>
      <c r="H243" s="249" t="str">
        <f t="shared" si="27"/>
        <v xml:space="preserve">   F: +020 7924 2312</v>
      </c>
      <c r="I243" s="251"/>
      <c r="K243" s="44"/>
      <c r="L243" s="20"/>
      <c r="M243" s="20"/>
      <c r="N243" s="20"/>
      <c r="O243" s="20"/>
      <c r="P243" s="20"/>
      <c r="Q243" s="20"/>
      <c r="R243" s="20"/>
      <c r="S243" s="20"/>
      <c r="T243" s="20"/>
      <c r="U243" s="20"/>
      <c r="V243" s="708" t="s">
        <v>64</v>
      </c>
      <c r="W243" s="708"/>
      <c r="X243" s="708"/>
      <c r="Y243" s="708"/>
      <c r="Z243" s="708"/>
      <c r="AA243" s="708"/>
      <c r="AB243" s="19" t="s">
        <v>65</v>
      </c>
      <c r="AC243" s="184"/>
      <c r="AD243" s="184"/>
      <c r="AE243" s="20"/>
      <c r="AF243" s="191"/>
      <c r="AG243" s="191"/>
      <c r="AL243" s="219"/>
      <c r="AM243" s="14"/>
    </row>
    <row r="244" spans="2:39" ht="11.25" customHeight="1" x14ac:dyDescent="0.25">
      <c r="F244" s="248"/>
      <c r="G244" s="251"/>
      <c r="H244" s="249" t="str">
        <f t="shared" si="27"/>
        <v xml:space="preserve">   E: exams@rad.org.uk</v>
      </c>
      <c r="I244" s="251"/>
      <c r="K244" s="44"/>
      <c r="L244" s="20"/>
      <c r="M244" s="20"/>
      <c r="N244" s="20"/>
      <c r="O244" s="20"/>
      <c r="P244" s="20"/>
      <c r="Q244" s="20"/>
      <c r="R244" s="20"/>
      <c r="S244" s="20"/>
      <c r="T244" s="20"/>
      <c r="U244" s="20"/>
      <c r="V244" s="708" t="s">
        <v>66</v>
      </c>
      <c r="W244" s="708"/>
      <c r="X244" s="708"/>
      <c r="Y244" s="708"/>
      <c r="Z244" s="708"/>
      <c r="AA244" s="708"/>
      <c r="AB244" s="19" t="s">
        <v>67</v>
      </c>
      <c r="AC244" s="184"/>
      <c r="AD244" s="184"/>
      <c r="AE244" s="20"/>
      <c r="AF244" s="191"/>
      <c r="AG244" s="191"/>
      <c r="AL244" s="219"/>
      <c r="AM244" s="14"/>
    </row>
    <row r="245" spans="2:39" ht="11.25" customHeight="1" x14ac:dyDescent="0.25">
      <c r="B245" s="249" t="s">
        <v>71</v>
      </c>
      <c r="K245" s="44"/>
      <c r="L245" s="20"/>
      <c r="M245" s="20"/>
      <c r="N245" s="20"/>
      <c r="O245" s="20"/>
      <c r="P245" s="20"/>
      <c r="Q245" s="45"/>
      <c r="R245" s="45"/>
      <c r="S245" s="45"/>
      <c r="T245" s="20"/>
      <c r="U245" s="20"/>
      <c r="V245" s="708" t="s">
        <v>69</v>
      </c>
      <c r="W245" s="708"/>
      <c r="X245" s="708"/>
      <c r="Y245" s="708"/>
      <c r="Z245" s="708"/>
      <c r="AA245" s="708"/>
      <c r="AB245" s="19" t="s">
        <v>70</v>
      </c>
      <c r="AC245" s="184"/>
      <c r="AD245" s="184"/>
      <c r="AE245" s="20"/>
      <c r="AF245" s="191"/>
      <c r="AG245" s="191"/>
      <c r="AL245" s="219"/>
      <c r="AM245" s="14"/>
    </row>
    <row r="246" spans="2:39" ht="4.5" customHeight="1" x14ac:dyDescent="0.25">
      <c r="L246" s="21"/>
      <c r="M246" s="21"/>
      <c r="N246" s="21"/>
      <c r="O246" s="21"/>
      <c r="P246" s="21"/>
      <c r="Q246" s="21"/>
      <c r="R246" s="21"/>
      <c r="S246" s="21"/>
      <c r="T246" s="21"/>
      <c r="U246" s="21"/>
      <c r="V246" s="46"/>
      <c r="W246" s="46"/>
      <c r="X246" s="46"/>
      <c r="Y246" s="46"/>
      <c r="Z246" s="46"/>
      <c r="AA246" s="46"/>
      <c r="AB246" s="46"/>
      <c r="AC246" s="185"/>
      <c r="AD246" s="185"/>
      <c r="AE246" s="21"/>
      <c r="AF246" s="193"/>
      <c r="AG246" s="193"/>
      <c r="AL246" s="219"/>
      <c r="AM246" s="14"/>
    </row>
    <row r="247" spans="2:39" ht="19.5" customHeight="1" x14ac:dyDescent="0.25">
      <c r="B247" s="713" t="s">
        <v>72</v>
      </c>
      <c r="C247" s="713"/>
      <c r="D247" s="713"/>
      <c r="E247" s="713"/>
      <c r="F247" s="713"/>
      <c r="G247" s="713"/>
      <c r="H247" s="713"/>
      <c r="I247" s="23" t="str">
        <f>+'3 - FORM AEC1 (2016)'!$G$19</f>
        <v/>
      </c>
      <c r="J247" s="714" t="str">
        <f>'3 - FORM AEC1 (2016)'!$H$18</f>
        <v/>
      </c>
      <c r="K247" s="714"/>
      <c r="L247" s="24"/>
      <c r="M247" s="25"/>
      <c r="N247" s="715" t="s">
        <v>73</v>
      </c>
      <c r="O247" s="715"/>
      <c r="P247" s="715"/>
      <c r="Q247" s="715"/>
      <c r="R247" s="715"/>
      <c r="S247" s="731"/>
      <c r="T247" s="731"/>
      <c r="U247" s="731"/>
      <c r="V247" s="731"/>
      <c r="W247" s="731"/>
      <c r="X247" s="731"/>
      <c r="Y247" s="731"/>
      <c r="Z247" s="731"/>
      <c r="AA247" s="731"/>
      <c r="AB247" s="731"/>
      <c r="AC247" s="504"/>
      <c r="AD247" s="504"/>
      <c r="AE247" s="501"/>
      <c r="AF247" s="502"/>
      <c r="AG247" s="502"/>
      <c r="AH247" s="187"/>
      <c r="AI247" s="230"/>
      <c r="AJ247" s="187"/>
      <c r="AL247" s="219"/>
      <c r="AM247" s="14"/>
    </row>
    <row r="248" spans="2:39" ht="11.25" customHeight="1" thickBot="1" x14ac:dyDescent="0.3">
      <c r="I248" s="27"/>
      <c r="J248" s="28"/>
      <c r="K248" s="27"/>
      <c r="L248" s="29"/>
      <c r="S248" s="30"/>
      <c r="T248" s="30"/>
      <c r="U248" s="26"/>
      <c r="V248" s="26"/>
      <c r="W248" s="26"/>
      <c r="X248" s="26"/>
      <c r="Y248" s="26"/>
      <c r="Z248" s="26"/>
      <c r="AA248" s="26"/>
      <c r="AB248" s="26"/>
      <c r="AC248" s="31"/>
      <c r="AD248" s="31"/>
      <c r="AE248" s="31"/>
      <c r="AF248" s="194"/>
      <c r="AG248" s="194"/>
      <c r="AH248" s="187"/>
      <c r="AI248" s="230"/>
      <c r="AJ248" s="187"/>
      <c r="AL248" s="219"/>
      <c r="AM248" s="14"/>
    </row>
    <row r="249" spans="2:39" ht="19.7" customHeight="1" thickBot="1" x14ac:dyDescent="0.3">
      <c r="B249" s="723" t="s">
        <v>74</v>
      </c>
      <c r="C249" s="723"/>
      <c r="D249" s="725" t="s">
        <v>75</v>
      </c>
      <c r="E249" s="725"/>
      <c r="F249" s="725" t="s">
        <v>76</v>
      </c>
      <c r="G249" s="725"/>
      <c r="H249" s="725" t="s">
        <v>77</v>
      </c>
      <c r="I249" s="717" t="s">
        <v>78</v>
      </c>
      <c r="J249" s="704" t="s">
        <v>39</v>
      </c>
      <c r="K249" s="704" t="s">
        <v>40</v>
      </c>
      <c r="L249" s="32"/>
      <c r="M249" s="717" t="s">
        <v>79</v>
      </c>
      <c r="N249" s="719" t="s">
        <v>415</v>
      </c>
      <c r="O249" s="721" t="s">
        <v>81</v>
      </c>
      <c r="P249" s="721"/>
      <c r="Q249" s="727" t="s">
        <v>82</v>
      </c>
      <c r="R249" s="727"/>
      <c r="S249" s="729" t="s">
        <v>83</v>
      </c>
      <c r="T249" s="729"/>
      <c r="U249" s="704" t="s">
        <v>84</v>
      </c>
      <c r="V249" s="704"/>
      <c r="W249" s="704"/>
      <c r="X249" s="704"/>
      <c r="Y249" s="704"/>
      <c r="Z249" s="704"/>
      <c r="AA249" s="709" t="s">
        <v>407</v>
      </c>
      <c r="AB249" s="710"/>
      <c r="AC249" s="163"/>
      <c r="AD249" s="496"/>
      <c r="AE249" s="33"/>
      <c r="AF249" s="195"/>
      <c r="AG249" s="195"/>
      <c r="AH249" s="202" t="s">
        <v>417</v>
      </c>
      <c r="AI249" s="231"/>
      <c r="AJ249" s="199"/>
      <c r="AK249" s="687" t="s">
        <v>416</v>
      </c>
      <c r="AL249" s="219"/>
      <c r="AM249" s="14"/>
    </row>
    <row r="250" spans="2:39" ht="26.25" customHeight="1" thickBot="1" x14ac:dyDescent="0.3">
      <c r="B250" s="724"/>
      <c r="C250" s="724"/>
      <c r="D250" s="726"/>
      <c r="E250" s="726"/>
      <c r="F250" s="726"/>
      <c r="G250" s="726"/>
      <c r="H250" s="726"/>
      <c r="I250" s="718"/>
      <c r="J250" s="705"/>
      <c r="K250" s="705"/>
      <c r="L250" s="240"/>
      <c r="M250" s="718"/>
      <c r="N250" s="720"/>
      <c r="O250" s="722"/>
      <c r="P250" s="722"/>
      <c r="Q250" s="728"/>
      <c r="R250" s="728"/>
      <c r="S250" s="730"/>
      <c r="T250" s="730"/>
      <c r="U250" s="363">
        <v>1</v>
      </c>
      <c r="V250" s="363">
        <v>2</v>
      </c>
      <c r="W250" s="363">
        <v>3</v>
      </c>
      <c r="X250" s="363">
        <v>4</v>
      </c>
      <c r="Y250" s="363">
        <v>5</v>
      </c>
      <c r="Z250" s="363"/>
      <c r="AA250" s="711"/>
      <c r="AB250" s="712"/>
      <c r="AC250" s="163"/>
      <c r="AD250" s="496"/>
      <c r="AE250" s="33"/>
      <c r="AF250" s="195"/>
      <c r="AG250" s="195"/>
      <c r="AH250" s="200" t="s">
        <v>412</v>
      </c>
      <c r="AI250" s="232" t="s">
        <v>80</v>
      </c>
      <c r="AJ250" s="201" t="s">
        <v>413</v>
      </c>
      <c r="AK250" s="688"/>
      <c r="AL250" s="219"/>
      <c r="AM250" s="14"/>
    </row>
    <row r="251" spans="2:39" ht="19.7" customHeight="1" thickBot="1" x14ac:dyDescent="0.3">
      <c r="B251" s="698"/>
      <c r="C251" s="699"/>
      <c r="D251" s="700"/>
      <c r="E251" s="700"/>
      <c r="F251" s="701"/>
      <c r="G251" s="701"/>
      <c r="H251" s="237"/>
      <c r="I251" s="238"/>
      <c r="J251" s="239"/>
      <c r="K251" s="150"/>
      <c r="L251" s="151"/>
      <c r="M251" s="152"/>
      <c r="N251" s="35"/>
      <c r="O251" s="702" t="s">
        <v>85</v>
      </c>
      <c r="P251" s="702"/>
      <c r="Q251" s="703"/>
      <c r="R251" s="703"/>
      <c r="S251" s="703"/>
      <c r="T251" s="703"/>
      <c r="U251" s="37"/>
      <c r="V251" s="37"/>
      <c r="W251" s="37"/>
      <c r="X251" s="37"/>
      <c r="Y251" s="37"/>
      <c r="Z251" s="37"/>
      <c r="AA251" s="706"/>
      <c r="AB251" s="698"/>
      <c r="AC251" s="373"/>
      <c r="AD251" s="373"/>
      <c r="AE251" s="497" t="str">
        <f>IF(OR(ISTEXT(J251)),1,"")</f>
        <v/>
      </c>
      <c r="AF251" s="503"/>
      <c r="AG251" s="503"/>
      <c r="AH251" s="252" t="str">
        <f t="shared" ref="AH251:AH271" si="28">IF(NOT(AE251=1),"",IF(OR(COUNTBLANK(I251:I251)=1), "O", "P"))</f>
        <v/>
      </c>
      <c r="AI251" s="228" t="str">
        <f>IF(M251&lt;&gt;"", YEARFRAC(M251, 'National Information'!$H$23), "")</f>
        <v/>
      </c>
      <c r="AJ251" s="197" t="str">
        <f>IF(NOT(M251&gt;1),"",IF(NOT(AEC2DATA!T150&lt;AI251),"O","P"))</f>
        <v/>
      </c>
      <c r="AK251" s="188" t="str">
        <f t="shared" ref="AK251:AK271" si="29">IF((J251&lt;1),"",IF(OR(COUNTBLANK(D251:D251),(F251:F251)=""),"O","P"))</f>
        <v/>
      </c>
      <c r="AL251" s="219"/>
      <c r="AM251" s="14"/>
    </row>
    <row r="252" spans="2:39" ht="19.7" customHeight="1" thickBot="1" x14ac:dyDescent="0.3">
      <c r="B252" s="685"/>
      <c r="C252" s="686"/>
      <c r="D252" s="692"/>
      <c r="E252" s="692"/>
      <c r="F252" s="681"/>
      <c r="G252" s="681"/>
      <c r="H252" s="153"/>
      <c r="I252" s="154"/>
      <c r="J252" s="155"/>
      <c r="K252" s="156"/>
      <c r="L252" s="36"/>
      <c r="M252" s="152"/>
      <c r="N252" s="35"/>
      <c r="O252" s="682" t="s">
        <v>85</v>
      </c>
      <c r="P252" s="682"/>
      <c r="Q252" s="683"/>
      <c r="R252" s="683"/>
      <c r="S252" s="683"/>
      <c r="T252" s="683"/>
      <c r="U252" s="36"/>
      <c r="V252" s="36"/>
      <c r="W252" s="36"/>
      <c r="X252" s="36"/>
      <c r="Y252" s="36"/>
      <c r="Z252" s="36"/>
      <c r="AA252" s="684"/>
      <c r="AB252" s="685"/>
      <c r="AC252" s="373"/>
      <c r="AD252" s="373"/>
      <c r="AE252" s="497" t="str">
        <f t="shared" ref="AE252:AE271" si="30">IF(OR(ISTEXT(J252)),1,"")</f>
        <v/>
      </c>
      <c r="AF252" s="503"/>
      <c r="AG252" s="503"/>
      <c r="AH252" s="252" t="str">
        <f t="shared" si="28"/>
        <v/>
      </c>
      <c r="AI252" s="228" t="str">
        <f>IF(M252&lt;&gt;"", YEARFRAC(M252, 'National Information'!$H$23), "")</f>
        <v/>
      </c>
      <c r="AJ252" s="197" t="str">
        <f>IF(NOT(M252&gt;1),"",IF(NOT(AEC2DATA!T151&lt;AI252),"O","P"))</f>
        <v/>
      </c>
      <c r="AK252" s="188" t="str">
        <f t="shared" si="29"/>
        <v/>
      </c>
      <c r="AL252" s="219"/>
      <c r="AM252" s="14"/>
    </row>
    <row r="253" spans="2:39" ht="19.7" customHeight="1" thickBot="1" x14ac:dyDescent="0.3">
      <c r="B253" s="685"/>
      <c r="C253" s="686"/>
      <c r="D253" s="692"/>
      <c r="E253" s="692"/>
      <c r="F253" s="681"/>
      <c r="G253" s="681"/>
      <c r="H253" s="153"/>
      <c r="I253" s="154"/>
      <c r="J253" s="155"/>
      <c r="K253" s="156"/>
      <c r="L253" s="36"/>
      <c r="M253" s="152"/>
      <c r="N253" s="35"/>
      <c r="O253" s="682" t="s">
        <v>85</v>
      </c>
      <c r="P253" s="682"/>
      <c r="Q253" s="683"/>
      <c r="R253" s="683"/>
      <c r="S253" s="683"/>
      <c r="T253" s="683"/>
      <c r="U253" s="36"/>
      <c r="V253" s="36"/>
      <c r="W253" s="36"/>
      <c r="X253" s="36"/>
      <c r="Y253" s="36"/>
      <c r="Z253" s="36"/>
      <c r="AA253" s="684"/>
      <c r="AB253" s="685"/>
      <c r="AC253" s="373"/>
      <c r="AD253" s="373"/>
      <c r="AE253" s="497" t="str">
        <f t="shared" si="30"/>
        <v/>
      </c>
      <c r="AF253" s="503"/>
      <c r="AG253" s="503"/>
      <c r="AH253" s="252" t="str">
        <f t="shared" si="28"/>
        <v/>
      </c>
      <c r="AI253" s="228" t="str">
        <f>IF(M253&lt;&gt;"", YEARFRAC(M253, 'National Information'!$H$23), "")</f>
        <v/>
      </c>
      <c r="AJ253" s="197" t="str">
        <f>IF(NOT(M253&gt;1),"",IF(NOT(AEC2DATA!T152&lt;AI253),"O","P"))</f>
        <v/>
      </c>
      <c r="AK253" s="188" t="str">
        <f t="shared" si="29"/>
        <v/>
      </c>
      <c r="AL253" s="219"/>
      <c r="AM253" s="14"/>
    </row>
    <row r="254" spans="2:39" ht="19.7" customHeight="1" thickBot="1" x14ac:dyDescent="0.3">
      <c r="B254" s="685"/>
      <c r="C254" s="686"/>
      <c r="D254" s="692"/>
      <c r="E254" s="692"/>
      <c r="F254" s="681"/>
      <c r="G254" s="681"/>
      <c r="H254" s="153"/>
      <c r="I254" s="154"/>
      <c r="J254" s="155"/>
      <c r="K254" s="156"/>
      <c r="L254" s="36"/>
      <c r="M254" s="152"/>
      <c r="N254" s="35"/>
      <c r="O254" s="682" t="s">
        <v>85</v>
      </c>
      <c r="P254" s="682"/>
      <c r="Q254" s="683"/>
      <c r="R254" s="683"/>
      <c r="S254" s="683"/>
      <c r="T254" s="683"/>
      <c r="U254" s="36"/>
      <c r="V254" s="36"/>
      <c r="W254" s="36"/>
      <c r="X254" s="36"/>
      <c r="Y254" s="36"/>
      <c r="Z254" s="36"/>
      <c r="AA254" s="684"/>
      <c r="AB254" s="685"/>
      <c r="AC254" s="373"/>
      <c r="AD254" s="373"/>
      <c r="AE254" s="497" t="str">
        <f t="shared" si="30"/>
        <v/>
      </c>
      <c r="AF254" s="503"/>
      <c r="AG254" s="503"/>
      <c r="AH254" s="252" t="str">
        <f t="shared" si="28"/>
        <v/>
      </c>
      <c r="AI254" s="228" t="str">
        <f>IF(M254&lt;&gt;"", YEARFRAC(M254, 'National Information'!$H$23), "")</f>
        <v/>
      </c>
      <c r="AJ254" s="197" t="str">
        <f>IF(NOT(M254&gt;1),"",IF(NOT(AEC2DATA!T153&lt;AI254),"O","P"))</f>
        <v/>
      </c>
      <c r="AK254" s="188" t="str">
        <f t="shared" si="29"/>
        <v/>
      </c>
      <c r="AL254" s="219"/>
      <c r="AM254" s="14"/>
    </row>
    <row r="255" spans="2:39" ht="19.7" customHeight="1" thickBot="1" x14ac:dyDescent="0.3">
      <c r="B255" s="685"/>
      <c r="C255" s="686"/>
      <c r="D255" s="692"/>
      <c r="E255" s="692"/>
      <c r="F255" s="681"/>
      <c r="G255" s="681"/>
      <c r="H255" s="153"/>
      <c r="I255" s="154"/>
      <c r="J255" s="155"/>
      <c r="K255" s="156"/>
      <c r="L255" s="36"/>
      <c r="M255" s="152"/>
      <c r="N255" s="35"/>
      <c r="O255" s="682" t="s">
        <v>85</v>
      </c>
      <c r="P255" s="682"/>
      <c r="Q255" s="683"/>
      <c r="R255" s="683"/>
      <c r="S255" s="683"/>
      <c r="T255" s="683"/>
      <c r="U255" s="36"/>
      <c r="V255" s="36"/>
      <c r="W255" s="36"/>
      <c r="X255" s="36"/>
      <c r="Y255" s="36"/>
      <c r="Z255" s="36"/>
      <c r="AA255" s="684"/>
      <c r="AB255" s="685"/>
      <c r="AC255" s="373"/>
      <c r="AD255" s="373"/>
      <c r="AE255" s="497" t="str">
        <f t="shared" si="30"/>
        <v/>
      </c>
      <c r="AF255" s="503"/>
      <c r="AG255" s="503"/>
      <c r="AH255" s="252" t="str">
        <f t="shared" si="28"/>
        <v/>
      </c>
      <c r="AI255" s="228" t="str">
        <f>IF(M255&lt;&gt;"", YEARFRAC(M255, 'National Information'!$H$23), "")</f>
        <v/>
      </c>
      <c r="AJ255" s="197" t="str">
        <f>IF(NOT(M255&gt;1),"",IF(NOT(AEC2DATA!T154&lt;AI255),"O","P"))</f>
        <v/>
      </c>
      <c r="AK255" s="188" t="str">
        <f t="shared" si="29"/>
        <v/>
      </c>
      <c r="AL255" s="219"/>
      <c r="AM255" s="14"/>
    </row>
    <row r="256" spans="2:39" ht="19.7" customHeight="1" thickBot="1" x14ac:dyDescent="0.3">
      <c r="B256" s="685"/>
      <c r="C256" s="686"/>
      <c r="D256" s="692"/>
      <c r="E256" s="692"/>
      <c r="F256" s="681"/>
      <c r="G256" s="681"/>
      <c r="H256" s="153"/>
      <c r="I256" s="154"/>
      <c r="J256" s="155"/>
      <c r="K256" s="156"/>
      <c r="L256" s="36"/>
      <c r="M256" s="152"/>
      <c r="N256" s="35"/>
      <c r="O256" s="682" t="s">
        <v>85</v>
      </c>
      <c r="P256" s="682"/>
      <c r="Q256" s="683"/>
      <c r="R256" s="683"/>
      <c r="S256" s="683"/>
      <c r="T256" s="683"/>
      <c r="U256" s="36"/>
      <c r="V256" s="36"/>
      <c r="W256" s="36"/>
      <c r="X256" s="36"/>
      <c r="Y256" s="36"/>
      <c r="Z256" s="36"/>
      <c r="AA256" s="684"/>
      <c r="AB256" s="685"/>
      <c r="AC256" s="373"/>
      <c r="AD256" s="373"/>
      <c r="AE256" s="497" t="str">
        <f t="shared" si="30"/>
        <v/>
      </c>
      <c r="AF256" s="503"/>
      <c r="AG256" s="503"/>
      <c r="AH256" s="252" t="str">
        <f t="shared" si="28"/>
        <v/>
      </c>
      <c r="AI256" s="228" t="str">
        <f>IF(M256&lt;&gt;"", YEARFRAC(M256, 'National Information'!$H$23), "")</f>
        <v/>
      </c>
      <c r="AJ256" s="197" t="str">
        <f>IF(NOT(M256&gt;1),"",IF(NOT(AEC2DATA!T155&lt;AI256),"O","P"))</f>
        <v/>
      </c>
      <c r="AK256" s="188" t="str">
        <f t="shared" si="29"/>
        <v/>
      </c>
      <c r="AL256" s="219"/>
      <c r="AM256" s="14"/>
    </row>
    <row r="257" spans="2:39" ht="19.7" customHeight="1" thickBot="1" x14ac:dyDescent="0.3">
      <c r="B257" s="685"/>
      <c r="C257" s="686"/>
      <c r="D257" s="692"/>
      <c r="E257" s="692"/>
      <c r="F257" s="681"/>
      <c r="G257" s="681"/>
      <c r="H257" s="153"/>
      <c r="I257" s="154"/>
      <c r="J257" s="155"/>
      <c r="K257" s="156"/>
      <c r="L257" s="36"/>
      <c r="M257" s="152"/>
      <c r="N257" s="35"/>
      <c r="O257" s="682" t="s">
        <v>85</v>
      </c>
      <c r="P257" s="682"/>
      <c r="Q257" s="683"/>
      <c r="R257" s="683"/>
      <c r="S257" s="683"/>
      <c r="T257" s="683"/>
      <c r="U257" s="36"/>
      <c r="V257" s="36"/>
      <c r="W257" s="36"/>
      <c r="X257" s="36"/>
      <c r="Y257" s="36"/>
      <c r="Z257" s="36"/>
      <c r="AA257" s="684"/>
      <c r="AB257" s="685"/>
      <c r="AC257" s="373"/>
      <c r="AD257" s="373"/>
      <c r="AE257" s="497" t="str">
        <f t="shared" si="30"/>
        <v/>
      </c>
      <c r="AF257" s="503"/>
      <c r="AG257" s="503"/>
      <c r="AH257" s="252" t="str">
        <f t="shared" si="28"/>
        <v/>
      </c>
      <c r="AI257" s="228" t="str">
        <f>IF(M257&lt;&gt;"", YEARFRAC(M257, 'National Information'!$H$23), "")</f>
        <v/>
      </c>
      <c r="AJ257" s="197" t="str">
        <f>IF(NOT(M257&gt;1),"",IF(NOT(AEC2DATA!T156&lt;AI257),"O","P"))</f>
        <v/>
      </c>
      <c r="AK257" s="188" t="str">
        <f t="shared" si="29"/>
        <v/>
      </c>
      <c r="AL257" s="219"/>
      <c r="AM257" s="14"/>
    </row>
    <row r="258" spans="2:39" ht="19.7" customHeight="1" thickBot="1" x14ac:dyDescent="0.3">
      <c r="B258" s="685"/>
      <c r="C258" s="686"/>
      <c r="D258" s="692"/>
      <c r="E258" s="692"/>
      <c r="F258" s="681"/>
      <c r="G258" s="681"/>
      <c r="H258" s="153"/>
      <c r="I258" s="154"/>
      <c r="J258" s="155"/>
      <c r="K258" s="156"/>
      <c r="L258" s="36"/>
      <c r="M258" s="152"/>
      <c r="N258" s="35"/>
      <c r="O258" s="682" t="s">
        <v>85</v>
      </c>
      <c r="P258" s="682"/>
      <c r="Q258" s="683"/>
      <c r="R258" s="683"/>
      <c r="S258" s="683"/>
      <c r="T258" s="683"/>
      <c r="U258" s="36"/>
      <c r="V258" s="36"/>
      <c r="W258" s="36"/>
      <c r="X258" s="36"/>
      <c r="Y258" s="36"/>
      <c r="Z258" s="36"/>
      <c r="AA258" s="684"/>
      <c r="AB258" s="685"/>
      <c r="AC258" s="373"/>
      <c r="AD258" s="373"/>
      <c r="AE258" s="497" t="str">
        <f t="shared" si="30"/>
        <v/>
      </c>
      <c r="AF258" s="503"/>
      <c r="AG258" s="503"/>
      <c r="AH258" s="252" t="str">
        <f t="shared" si="28"/>
        <v/>
      </c>
      <c r="AI258" s="228" t="str">
        <f>IF(M258&lt;&gt;"", YEARFRAC(M258, 'National Information'!$H$23), "")</f>
        <v/>
      </c>
      <c r="AJ258" s="197" t="str">
        <f>IF(NOT(M258&gt;1),"",IF(NOT(AEC2DATA!T157&lt;AI258),"O","P"))</f>
        <v/>
      </c>
      <c r="AK258" s="188" t="str">
        <f t="shared" si="29"/>
        <v/>
      </c>
      <c r="AL258" s="219"/>
      <c r="AM258" s="14"/>
    </row>
    <row r="259" spans="2:39" ht="19.7" customHeight="1" thickBot="1" x14ac:dyDescent="0.3">
      <c r="B259" s="685"/>
      <c r="C259" s="686"/>
      <c r="D259" s="692"/>
      <c r="E259" s="692"/>
      <c r="F259" s="681"/>
      <c r="G259" s="681"/>
      <c r="H259" s="153"/>
      <c r="I259" s="154"/>
      <c r="J259" s="155"/>
      <c r="K259" s="156"/>
      <c r="L259" s="36"/>
      <c r="M259" s="152"/>
      <c r="N259" s="35"/>
      <c r="O259" s="682" t="s">
        <v>85</v>
      </c>
      <c r="P259" s="682"/>
      <c r="Q259" s="683"/>
      <c r="R259" s="683"/>
      <c r="S259" s="683"/>
      <c r="T259" s="683"/>
      <c r="U259" s="36"/>
      <c r="V259" s="36"/>
      <c r="W259" s="36"/>
      <c r="X259" s="36"/>
      <c r="Y259" s="36"/>
      <c r="Z259" s="36"/>
      <c r="AA259" s="684"/>
      <c r="AB259" s="685"/>
      <c r="AC259" s="373"/>
      <c r="AD259" s="373"/>
      <c r="AE259" s="497" t="str">
        <f t="shared" si="30"/>
        <v/>
      </c>
      <c r="AF259" s="503"/>
      <c r="AG259" s="503"/>
      <c r="AH259" s="252" t="str">
        <f t="shared" si="28"/>
        <v/>
      </c>
      <c r="AI259" s="228" t="str">
        <f>IF(M259&lt;&gt;"", YEARFRAC(M259, 'National Information'!$H$23), "")</f>
        <v/>
      </c>
      <c r="AJ259" s="197" t="str">
        <f>IF(NOT(M259&gt;1),"",IF(NOT(AEC2DATA!T158&lt;AI259),"O","P"))</f>
        <v/>
      </c>
      <c r="AK259" s="188" t="str">
        <f t="shared" si="29"/>
        <v/>
      </c>
      <c r="AL259" s="219"/>
      <c r="AM259" s="14"/>
    </row>
    <row r="260" spans="2:39" ht="19.7" customHeight="1" thickBot="1" x14ac:dyDescent="0.3">
      <c r="B260" s="685"/>
      <c r="C260" s="686"/>
      <c r="D260" s="692"/>
      <c r="E260" s="692"/>
      <c r="F260" s="681"/>
      <c r="G260" s="681"/>
      <c r="H260" s="153"/>
      <c r="I260" s="154"/>
      <c r="J260" s="155"/>
      <c r="K260" s="156"/>
      <c r="L260" s="36"/>
      <c r="M260" s="152"/>
      <c r="N260" s="35"/>
      <c r="O260" s="682" t="s">
        <v>85</v>
      </c>
      <c r="P260" s="682"/>
      <c r="Q260" s="683"/>
      <c r="R260" s="683"/>
      <c r="S260" s="683"/>
      <c r="T260" s="683"/>
      <c r="U260" s="36"/>
      <c r="V260" s="36"/>
      <c r="W260" s="36"/>
      <c r="X260" s="36"/>
      <c r="Y260" s="36"/>
      <c r="Z260" s="36"/>
      <c r="AA260" s="684"/>
      <c r="AB260" s="685"/>
      <c r="AC260" s="373"/>
      <c r="AD260" s="373"/>
      <c r="AE260" s="497" t="str">
        <f t="shared" si="30"/>
        <v/>
      </c>
      <c r="AF260" s="503"/>
      <c r="AG260" s="503"/>
      <c r="AH260" s="252" t="str">
        <f t="shared" si="28"/>
        <v/>
      </c>
      <c r="AI260" s="228" t="str">
        <f>IF(M260&lt;&gt;"", YEARFRAC(M260, 'National Information'!$H$23), "")</f>
        <v/>
      </c>
      <c r="AJ260" s="197" t="str">
        <f>IF(NOT(M260&gt;1),"",IF(NOT(AEC2DATA!T159&lt;AI260),"O","P"))</f>
        <v/>
      </c>
      <c r="AK260" s="188" t="str">
        <f t="shared" si="29"/>
        <v/>
      </c>
      <c r="AL260" s="219"/>
      <c r="AM260" s="14"/>
    </row>
    <row r="261" spans="2:39" ht="19.7" customHeight="1" thickBot="1" x14ac:dyDescent="0.3">
      <c r="B261" s="685"/>
      <c r="C261" s="686"/>
      <c r="D261" s="692"/>
      <c r="E261" s="692"/>
      <c r="F261" s="681"/>
      <c r="G261" s="681"/>
      <c r="H261" s="153"/>
      <c r="I261" s="154"/>
      <c r="J261" s="155"/>
      <c r="K261" s="156"/>
      <c r="L261" s="36"/>
      <c r="M261" s="152"/>
      <c r="N261" s="35"/>
      <c r="O261" s="682" t="s">
        <v>85</v>
      </c>
      <c r="P261" s="682"/>
      <c r="Q261" s="683"/>
      <c r="R261" s="683"/>
      <c r="S261" s="683"/>
      <c r="T261" s="683"/>
      <c r="U261" s="36"/>
      <c r="V261" s="36"/>
      <c r="W261" s="36"/>
      <c r="X261" s="36"/>
      <c r="Y261" s="36"/>
      <c r="Z261" s="36"/>
      <c r="AA261" s="684"/>
      <c r="AB261" s="685"/>
      <c r="AC261" s="373"/>
      <c r="AD261" s="373"/>
      <c r="AE261" s="497" t="str">
        <f t="shared" si="30"/>
        <v/>
      </c>
      <c r="AF261" s="503"/>
      <c r="AG261" s="503"/>
      <c r="AH261" s="252" t="str">
        <f t="shared" si="28"/>
        <v/>
      </c>
      <c r="AI261" s="228" t="str">
        <f>IF(M261&lt;&gt;"", YEARFRAC(M261, 'National Information'!$H$23), "")</f>
        <v/>
      </c>
      <c r="AJ261" s="197" t="str">
        <f>IF(NOT(M261&gt;1),"",IF(NOT(AEC2DATA!T160&lt;AI261),"O","P"))</f>
        <v/>
      </c>
      <c r="AK261" s="188" t="str">
        <f t="shared" si="29"/>
        <v/>
      </c>
      <c r="AL261" s="219"/>
      <c r="AM261" s="14"/>
    </row>
    <row r="262" spans="2:39" ht="19.7" customHeight="1" thickBot="1" x14ac:dyDescent="0.3">
      <c r="B262" s="685"/>
      <c r="C262" s="686"/>
      <c r="D262" s="692"/>
      <c r="E262" s="692"/>
      <c r="F262" s="681"/>
      <c r="G262" s="681"/>
      <c r="H262" s="153"/>
      <c r="I262" s="154"/>
      <c r="J262" s="155"/>
      <c r="K262" s="156"/>
      <c r="L262" s="36"/>
      <c r="M262" s="152"/>
      <c r="N262" s="35"/>
      <c r="O262" s="682" t="s">
        <v>85</v>
      </c>
      <c r="P262" s="682"/>
      <c r="Q262" s="683"/>
      <c r="R262" s="683"/>
      <c r="S262" s="683"/>
      <c r="T262" s="683"/>
      <c r="U262" s="36"/>
      <c r="V262" s="36"/>
      <c r="W262" s="36"/>
      <c r="X262" s="36"/>
      <c r="Y262" s="36"/>
      <c r="Z262" s="36"/>
      <c r="AA262" s="684"/>
      <c r="AB262" s="685"/>
      <c r="AC262" s="373"/>
      <c r="AD262" s="373"/>
      <c r="AE262" s="497" t="str">
        <f t="shared" si="30"/>
        <v/>
      </c>
      <c r="AF262" s="503"/>
      <c r="AG262" s="503"/>
      <c r="AH262" s="252" t="str">
        <f t="shared" si="28"/>
        <v/>
      </c>
      <c r="AI262" s="228" t="str">
        <f>IF(M262&lt;&gt;"", YEARFRAC(M262, 'National Information'!$H$23), "")</f>
        <v/>
      </c>
      <c r="AJ262" s="197" t="str">
        <f>IF(NOT(M262&gt;1),"",IF(NOT(AEC2DATA!T161&lt;AI262),"O","P"))</f>
        <v/>
      </c>
      <c r="AK262" s="188" t="str">
        <f t="shared" si="29"/>
        <v/>
      </c>
      <c r="AL262" s="219"/>
      <c r="AM262" s="14"/>
    </row>
    <row r="263" spans="2:39" ht="19.7" customHeight="1" thickBot="1" x14ac:dyDescent="0.3">
      <c r="B263" s="685"/>
      <c r="C263" s="686"/>
      <c r="D263" s="692"/>
      <c r="E263" s="692"/>
      <c r="F263" s="681"/>
      <c r="G263" s="681"/>
      <c r="H263" s="153"/>
      <c r="I263" s="154"/>
      <c r="J263" s="155"/>
      <c r="K263" s="156"/>
      <c r="L263" s="36"/>
      <c r="M263" s="152"/>
      <c r="N263" s="35"/>
      <c r="O263" s="682" t="s">
        <v>85</v>
      </c>
      <c r="P263" s="682"/>
      <c r="Q263" s="683"/>
      <c r="R263" s="683"/>
      <c r="S263" s="683"/>
      <c r="T263" s="683"/>
      <c r="U263" s="36"/>
      <c r="V263" s="36"/>
      <c r="W263" s="36"/>
      <c r="X263" s="36"/>
      <c r="Y263" s="36"/>
      <c r="Z263" s="36"/>
      <c r="AA263" s="684"/>
      <c r="AB263" s="685"/>
      <c r="AC263" s="373"/>
      <c r="AD263" s="373"/>
      <c r="AE263" s="497" t="str">
        <f t="shared" si="30"/>
        <v/>
      </c>
      <c r="AF263" s="503"/>
      <c r="AG263" s="503"/>
      <c r="AH263" s="252" t="str">
        <f t="shared" si="28"/>
        <v/>
      </c>
      <c r="AI263" s="228" t="str">
        <f>IF(M263&lt;&gt;"", YEARFRAC(M263, 'National Information'!$H$23), "")</f>
        <v/>
      </c>
      <c r="AJ263" s="197" t="str">
        <f>IF(NOT(M263&gt;1),"",IF(NOT(AEC2DATA!T162&lt;AI263),"O","P"))</f>
        <v/>
      </c>
      <c r="AK263" s="188" t="str">
        <f t="shared" si="29"/>
        <v/>
      </c>
      <c r="AL263" s="219"/>
      <c r="AM263" s="14"/>
    </row>
    <row r="264" spans="2:39" ht="19.7" customHeight="1" thickBot="1" x14ac:dyDescent="0.3">
      <c r="B264" s="685"/>
      <c r="C264" s="686"/>
      <c r="D264" s="692"/>
      <c r="E264" s="692"/>
      <c r="F264" s="681"/>
      <c r="G264" s="681"/>
      <c r="H264" s="153"/>
      <c r="I264" s="154"/>
      <c r="J264" s="155"/>
      <c r="K264" s="156"/>
      <c r="L264" s="36"/>
      <c r="M264" s="152"/>
      <c r="N264" s="35"/>
      <c r="O264" s="682" t="s">
        <v>85</v>
      </c>
      <c r="P264" s="682"/>
      <c r="Q264" s="683"/>
      <c r="R264" s="683"/>
      <c r="S264" s="683"/>
      <c r="T264" s="683"/>
      <c r="U264" s="36"/>
      <c r="V264" s="36"/>
      <c r="W264" s="36"/>
      <c r="X264" s="36"/>
      <c r="Y264" s="36"/>
      <c r="Z264" s="36"/>
      <c r="AA264" s="684"/>
      <c r="AB264" s="685"/>
      <c r="AC264" s="373"/>
      <c r="AD264" s="373"/>
      <c r="AE264" s="497" t="str">
        <f t="shared" si="30"/>
        <v/>
      </c>
      <c r="AF264" s="503"/>
      <c r="AG264" s="503"/>
      <c r="AH264" s="252" t="str">
        <f t="shared" si="28"/>
        <v/>
      </c>
      <c r="AI264" s="228" t="str">
        <f>IF(M264&lt;&gt;"", YEARFRAC(M264, 'National Information'!$H$23), "")</f>
        <v/>
      </c>
      <c r="AJ264" s="197" t="str">
        <f>IF(NOT(M264&gt;1),"",IF(NOT(AEC2DATA!T163&lt;AI264),"O","P"))</f>
        <v/>
      </c>
      <c r="AK264" s="188" t="str">
        <f t="shared" si="29"/>
        <v/>
      </c>
      <c r="AL264" s="219"/>
      <c r="AM264" s="14"/>
    </row>
    <row r="265" spans="2:39" ht="19.7" customHeight="1" thickBot="1" x14ac:dyDescent="0.3">
      <c r="B265" s="685"/>
      <c r="C265" s="686"/>
      <c r="D265" s="692"/>
      <c r="E265" s="692"/>
      <c r="F265" s="681"/>
      <c r="G265" s="681"/>
      <c r="H265" s="153"/>
      <c r="I265" s="154"/>
      <c r="J265" s="155"/>
      <c r="K265" s="156"/>
      <c r="L265" s="36"/>
      <c r="M265" s="152"/>
      <c r="N265" s="35"/>
      <c r="O265" s="682" t="s">
        <v>85</v>
      </c>
      <c r="P265" s="682"/>
      <c r="Q265" s="683"/>
      <c r="R265" s="683"/>
      <c r="S265" s="683"/>
      <c r="T265" s="683"/>
      <c r="U265" s="36"/>
      <c r="V265" s="36"/>
      <c r="W265" s="36"/>
      <c r="X265" s="36"/>
      <c r="Y265" s="36"/>
      <c r="Z265" s="36"/>
      <c r="AA265" s="684"/>
      <c r="AB265" s="685"/>
      <c r="AC265" s="373"/>
      <c r="AD265" s="373"/>
      <c r="AE265" s="497" t="str">
        <f t="shared" si="30"/>
        <v/>
      </c>
      <c r="AF265" s="503"/>
      <c r="AG265" s="503"/>
      <c r="AH265" s="252" t="str">
        <f t="shared" si="28"/>
        <v/>
      </c>
      <c r="AI265" s="228" t="str">
        <f>IF(M265&lt;&gt;"", YEARFRAC(M265, 'National Information'!$H$23), "")</f>
        <v/>
      </c>
      <c r="AJ265" s="197" t="str">
        <f>IF(NOT(M265&gt;1),"",IF(NOT(AEC2DATA!T164&lt;AI265),"O","P"))</f>
        <v/>
      </c>
      <c r="AK265" s="188" t="str">
        <f t="shared" si="29"/>
        <v/>
      </c>
      <c r="AL265" s="219"/>
      <c r="AM265" s="14"/>
    </row>
    <row r="266" spans="2:39" ht="19.7" customHeight="1" thickBot="1" x14ac:dyDescent="0.3">
      <c r="B266" s="685"/>
      <c r="C266" s="686"/>
      <c r="D266" s="692"/>
      <c r="E266" s="692"/>
      <c r="F266" s="681"/>
      <c r="G266" s="681"/>
      <c r="H266" s="153"/>
      <c r="I266" s="154"/>
      <c r="J266" s="155"/>
      <c r="K266" s="156"/>
      <c r="L266" s="36"/>
      <c r="M266" s="152"/>
      <c r="N266" s="35"/>
      <c r="O266" s="682" t="s">
        <v>85</v>
      </c>
      <c r="P266" s="682"/>
      <c r="Q266" s="683"/>
      <c r="R266" s="683"/>
      <c r="S266" s="683"/>
      <c r="T266" s="683"/>
      <c r="U266" s="36"/>
      <c r="V266" s="36"/>
      <c r="W266" s="36"/>
      <c r="X266" s="36"/>
      <c r="Y266" s="36"/>
      <c r="Z266" s="36"/>
      <c r="AA266" s="684"/>
      <c r="AB266" s="685"/>
      <c r="AC266" s="373"/>
      <c r="AD266" s="373"/>
      <c r="AE266" s="497" t="str">
        <f t="shared" si="30"/>
        <v/>
      </c>
      <c r="AF266" s="503"/>
      <c r="AG266" s="503"/>
      <c r="AH266" s="252" t="str">
        <f t="shared" si="28"/>
        <v/>
      </c>
      <c r="AI266" s="228" t="str">
        <f>IF(M266&lt;&gt;"", YEARFRAC(M266, 'National Information'!$H$23), "")</f>
        <v/>
      </c>
      <c r="AJ266" s="197" t="str">
        <f>IF(NOT(M266&gt;1),"",IF(NOT(AEC2DATA!T165&lt;AI266),"O","P"))</f>
        <v/>
      </c>
      <c r="AK266" s="188" t="str">
        <f t="shared" si="29"/>
        <v/>
      </c>
      <c r="AL266" s="219"/>
      <c r="AM266" s="14"/>
    </row>
    <row r="267" spans="2:39" ht="19.7" customHeight="1" thickBot="1" x14ac:dyDescent="0.3">
      <c r="B267" s="685"/>
      <c r="C267" s="686"/>
      <c r="D267" s="692"/>
      <c r="E267" s="692"/>
      <c r="F267" s="681"/>
      <c r="G267" s="681"/>
      <c r="H267" s="153"/>
      <c r="I267" s="154"/>
      <c r="J267" s="155"/>
      <c r="K267" s="156"/>
      <c r="L267" s="36"/>
      <c r="M267" s="152"/>
      <c r="N267" s="35"/>
      <c r="O267" s="682" t="s">
        <v>85</v>
      </c>
      <c r="P267" s="682"/>
      <c r="Q267" s="683"/>
      <c r="R267" s="683"/>
      <c r="S267" s="683"/>
      <c r="T267" s="683"/>
      <c r="U267" s="36"/>
      <c r="V267" s="36"/>
      <c r="W267" s="36"/>
      <c r="X267" s="36"/>
      <c r="Y267" s="36"/>
      <c r="Z267" s="36"/>
      <c r="AA267" s="684"/>
      <c r="AB267" s="685"/>
      <c r="AC267" s="373"/>
      <c r="AD267" s="373"/>
      <c r="AE267" s="497" t="str">
        <f t="shared" si="30"/>
        <v/>
      </c>
      <c r="AF267" s="503"/>
      <c r="AG267" s="503"/>
      <c r="AH267" s="252" t="str">
        <f t="shared" si="28"/>
        <v/>
      </c>
      <c r="AI267" s="228" t="str">
        <f>IF(M267&lt;&gt;"", YEARFRAC(M267, 'National Information'!$H$23), "")</f>
        <v/>
      </c>
      <c r="AJ267" s="197" t="str">
        <f>IF(NOT(M267&gt;1),"",IF(NOT(AEC2DATA!T166&lt;AI267),"O","P"))</f>
        <v/>
      </c>
      <c r="AK267" s="188" t="str">
        <f t="shared" si="29"/>
        <v/>
      </c>
      <c r="AL267" s="219"/>
      <c r="AM267" s="14"/>
    </row>
    <row r="268" spans="2:39" ht="19.7" customHeight="1" thickBot="1" x14ac:dyDescent="0.3">
      <c r="B268" s="685"/>
      <c r="C268" s="686"/>
      <c r="D268" s="692"/>
      <c r="E268" s="692"/>
      <c r="F268" s="681"/>
      <c r="G268" s="681"/>
      <c r="H268" s="153"/>
      <c r="I268" s="154"/>
      <c r="J268" s="155"/>
      <c r="K268" s="156"/>
      <c r="L268" s="36"/>
      <c r="M268" s="152"/>
      <c r="N268" s="35"/>
      <c r="O268" s="682" t="s">
        <v>85</v>
      </c>
      <c r="P268" s="682"/>
      <c r="Q268" s="683"/>
      <c r="R268" s="683"/>
      <c r="S268" s="683"/>
      <c r="T268" s="683"/>
      <c r="U268" s="36"/>
      <c r="V268" s="36"/>
      <c r="W268" s="36"/>
      <c r="X268" s="36"/>
      <c r="Y268" s="36"/>
      <c r="Z268" s="36"/>
      <c r="AA268" s="684"/>
      <c r="AB268" s="685"/>
      <c r="AC268" s="373"/>
      <c r="AD268" s="373"/>
      <c r="AE268" s="497" t="str">
        <f t="shared" si="30"/>
        <v/>
      </c>
      <c r="AF268" s="503"/>
      <c r="AG268" s="503"/>
      <c r="AH268" s="252" t="str">
        <f t="shared" si="28"/>
        <v/>
      </c>
      <c r="AI268" s="228" t="str">
        <f>IF(M268&lt;&gt;"", YEARFRAC(M268, 'National Information'!$H$23), "")</f>
        <v/>
      </c>
      <c r="AJ268" s="197" t="str">
        <f>IF(NOT(M268&gt;1),"",IF(NOT(AEC2DATA!T167&lt;AI268),"O","P"))</f>
        <v/>
      </c>
      <c r="AK268" s="188" t="str">
        <f t="shared" si="29"/>
        <v/>
      </c>
      <c r="AL268" s="219"/>
      <c r="AM268" s="14"/>
    </row>
    <row r="269" spans="2:39" ht="19.7" customHeight="1" thickBot="1" x14ac:dyDescent="0.3">
      <c r="B269" s="685"/>
      <c r="C269" s="686"/>
      <c r="D269" s="692"/>
      <c r="E269" s="692"/>
      <c r="F269" s="681"/>
      <c r="G269" s="681"/>
      <c r="H269" s="153"/>
      <c r="I269" s="154"/>
      <c r="J269" s="155"/>
      <c r="K269" s="157"/>
      <c r="L269" s="158"/>
      <c r="M269" s="152"/>
      <c r="N269" s="35"/>
      <c r="O269" s="682" t="s">
        <v>85</v>
      </c>
      <c r="P269" s="682"/>
      <c r="Q269" s="683"/>
      <c r="R269" s="683"/>
      <c r="S269" s="683"/>
      <c r="T269" s="683"/>
      <c r="U269" s="36"/>
      <c r="V269" s="36"/>
      <c r="W269" s="36"/>
      <c r="X269" s="36"/>
      <c r="Y269" s="36"/>
      <c r="Z269" s="36"/>
      <c r="AA269" s="684"/>
      <c r="AB269" s="685"/>
      <c r="AC269" s="373"/>
      <c r="AD269" s="373"/>
      <c r="AE269" s="497" t="str">
        <f t="shared" si="30"/>
        <v/>
      </c>
      <c r="AF269" s="503"/>
      <c r="AG269" s="503"/>
      <c r="AH269" s="252" t="str">
        <f t="shared" si="28"/>
        <v/>
      </c>
      <c r="AI269" s="228" t="str">
        <f>IF(M269&lt;&gt;"", YEARFRAC(M269, 'National Information'!$H$23), "")</f>
        <v/>
      </c>
      <c r="AJ269" s="197" t="str">
        <f>IF(NOT(M269&gt;1),"",IF(NOT(AEC2DATA!T168&lt;AI269),"O","P"))</f>
        <v/>
      </c>
      <c r="AK269" s="188" t="str">
        <f t="shared" si="29"/>
        <v/>
      </c>
      <c r="AL269" s="219"/>
      <c r="AM269" s="14"/>
    </row>
    <row r="270" spans="2:39" ht="19.7" customHeight="1" thickBot="1" x14ac:dyDescent="0.3">
      <c r="B270" s="685"/>
      <c r="C270" s="686"/>
      <c r="D270" s="692"/>
      <c r="E270" s="692"/>
      <c r="F270" s="681"/>
      <c r="G270" s="681"/>
      <c r="H270" s="153"/>
      <c r="I270" s="154"/>
      <c r="J270" s="155"/>
      <c r="K270" s="157"/>
      <c r="L270" s="158"/>
      <c r="M270" s="152"/>
      <c r="N270" s="35"/>
      <c r="O270" s="682" t="s">
        <v>85</v>
      </c>
      <c r="P270" s="682"/>
      <c r="Q270" s="683"/>
      <c r="R270" s="683"/>
      <c r="S270" s="683"/>
      <c r="T270" s="683"/>
      <c r="U270" s="36"/>
      <c r="V270" s="36"/>
      <c r="W270" s="36"/>
      <c r="X270" s="36"/>
      <c r="Y270" s="36"/>
      <c r="Z270" s="36"/>
      <c r="AA270" s="684"/>
      <c r="AB270" s="685"/>
      <c r="AC270" s="373"/>
      <c r="AD270" s="373"/>
      <c r="AE270" s="497" t="str">
        <f t="shared" si="30"/>
        <v/>
      </c>
      <c r="AF270" s="503"/>
      <c r="AG270" s="503"/>
      <c r="AH270" s="252" t="str">
        <f t="shared" si="28"/>
        <v/>
      </c>
      <c r="AI270" s="228" t="str">
        <f>IF(M270&lt;&gt;"", YEARFRAC(M270, 'National Information'!$H$23), "")</f>
        <v/>
      </c>
      <c r="AJ270" s="197" t="str">
        <f>IF(NOT(M270&gt;1),"",IF(NOT(AEC2DATA!T169&lt;AI270),"O","P"))</f>
        <v/>
      </c>
      <c r="AK270" s="188" t="str">
        <f t="shared" si="29"/>
        <v/>
      </c>
      <c r="AL270" s="219"/>
      <c r="AM270" s="14"/>
    </row>
    <row r="271" spans="2:39" ht="19.7" customHeight="1" x14ac:dyDescent="0.25">
      <c r="B271" s="685"/>
      <c r="C271" s="686"/>
      <c r="D271" s="692"/>
      <c r="E271" s="692"/>
      <c r="F271" s="681"/>
      <c r="G271" s="681"/>
      <c r="H271" s="153"/>
      <c r="I271" s="154"/>
      <c r="J271" s="155"/>
      <c r="K271" s="157"/>
      <c r="L271" s="158"/>
      <c r="M271" s="152"/>
      <c r="N271" s="35"/>
      <c r="O271" s="682" t="s">
        <v>85</v>
      </c>
      <c r="P271" s="682"/>
      <c r="Q271" s="683"/>
      <c r="R271" s="683"/>
      <c r="S271" s="683"/>
      <c r="T271" s="683"/>
      <c r="U271" s="36"/>
      <c r="V271" s="36"/>
      <c r="W271" s="36"/>
      <c r="X271" s="36"/>
      <c r="Y271" s="36"/>
      <c r="Z271" s="36"/>
      <c r="AA271" s="684"/>
      <c r="AB271" s="685"/>
      <c r="AC271" s="373"/>
      <c r="AD271" s="373"/>
      <c r="AE271" s="497" t="str">
        <f t="shared" si="30"/>
        <v/>
      </c>
      <c r="AF271" s="503"/>
      <c r="AG271" s="503"/>
      <c r="AH271" s="252" t="str">
        <f t="shared" si="28"/>
        <v/>
      </c>
      <c r="AI271" s="228" t="str">
        <f>IF(M271&lt;&gt;"", YEARFRAC(M271, 'National Information'!$H$23), "")</f>
        <v/>
      </c>
      <c r="AJ271" s="197" t="str">
        <f>IF(NOT(M271&gt;1),"",IF(NOT(AEC2DATA!T170&lt;AI271),"O","P"))</f>
        <v/>
      </c>
      <c r="AK271" s="188" t="str">
        <f t="shared" si="29"/>
        <v/>
      </c>
      <c r="AL271" s="219"/>
      <c r="AM271" s="14"/>
    </row>
    <row r="272" spans="2:39" ht="19.7" customHeight="1" x14ac:dyDescent="0.25">
      <c r="B272" s="693" t="s">
        <v>475</v>
      </c>
      <c r="C272" s="693"/>
      <c r="D272" s="694"/>
      <c r="E272" s="694"/>
      <c r="F272" s="694"/>
      <c r="G272" s="694"/>
      <c r="H272" s="693"/>
      <c r="L272" s="695"/>
      <c r="M272" s="695"/>
      <c r="N272" s="695"/>
      <c r="O272" s="695"/>
      <c r="P272" s="695"/>
      <c r="Q272" s="695"/>
      <c r="S272" s="696"/>
      <c r="T272" s="696"/>
      <c r="U272" s="696"/>
      <c r="W272" s="697" t="s">
        <v>89</v>
      </c>
      <c r="X272" s="697"/>
      <c r="AA272" s="696"/>
      <c r="AB272" s="696"/>
      <c r="AC272" s="373"/>
      <c r="AD272" s="373"/>
      <c r="AE272" s="499"/>
      <c r="AF272" s="500"/>
      <c r="AG272" s="500"/>
      <c r="AL272" s="219"/>
      <c r="AM272" s="14"/>
    </row>
    <row r="273" spans="2:39" ht="11.25" customHeight="1" x14ac:dyDescent="0.25">
      <c r="F273" s="248"/>
      <c r="G273" s="248"/>
      <c r="H273" s="250" t="str">
        <f t="shared" ref="H273:H278" si="31">+H239</f>
        <v xml:space="preserve">   36 Battersea Square</v>
      </c>
      <c r="I273" s="248"/>
      <c r="K273" s="15"/>
      <c r="L273" s="15"/>
      <c r="M273" s="15"/>
      <c r="N273" s="15"/>
      <c r="O273" s="15"/>
      <c r="P273" s="15"/>
      <c r="Q273" s="15"/>
      <c r="R273" s="15"/>
      <c r="S273" s="15"/>
      <c r="T273" s="15"/>
      <c r="U273" s="15"/>
      <c r="V273" s="15"/>
      <c r="W273" s="15"/>
      <c r="X273" s="15"/>
      <c r="Y273" s="15"/>
      <c r="Z273" s="15"/>
      <c r="AA273" s="15"/>
      <c r="AB273" s="15"/>
      <c r="AC273" s="16"/>
      <c r="AD273" s="16"/>
      <c r="AE273" s="16"/>
      <c r="AF273" s="189"/>
      <c r="AG273" s="189"/>
      <c r="AL273" s="219"/>
      <c r="AM273" s="14"/>
    </row>
    <row r="274" spans="2:39" ht="11.25" customHeight="1" x14ac:dyDescent="0.25">
      <c r="F274" s="248"/>
      <c r="G274" s="248"/>
      <c r="H274" s="248" t="str">
        <f t="shared" si="31"/>
        <v xml:space="preserve">   London</v>
      </c>
      <c r="I274" s="251"/>
      <c r="K274" s="250"/>
      <c r="L274" s="18"/>
      <c r="M274" s="18"/>
      <c r="N274" s="18"/>
      <c r="O274" s="18"/>
      <c r="P274" s="18"/>
      <c r="Q274" s="18"/>
      <c r="R274" s="18"/>
      <c r="S274" s="18"/>
      <c r="T274" s="18"/>
      <c r="U274" s="18"/>
      <c r="V274" s="707" t="s">
        <v>57</v>
      </c>
      <c r="W274" s="707"/>
      <c r="X274" s="707"/>
      <c r="Y274" s="707"/>
      <c r="Z274" s="707"/>
      <c r="AA274" s="707"/>
      <c r="AB274" s="707"/>
      <c r="AC274" s="183"/>
      <c r="AD274" s="183"/>
      <c r="AE274" s="18"/>
      <c r="AF274" s="190"/>
      <c r="AG274" s="190"/>
      <c r="AL274" s="219"/>
      <c r="AM274" s="14"/>
    </row>
    <row r="275" spans="2:39" ht="11.25" customHeight="1" x14ac:dyDescent="0.25">
      <c r="F275" s="248"/>
      <c r="G275" s="248"/>
      <c r="H275" s="248" t="str">
        <f t="shared" si="31"/>
        <v xml:space="preserve">   SW11 3RA</v>
      </c>
      <c r="I275" s="251"/>
      <c r="K275" s="44"/>
      <c r="L275" s="20"/>
      <c r="M275" s="20"/>
      <c r="N275" s="20"/>
      <c r="O275" s="20"/>
      <c r="P275" s="20"/>
      <c r="Q275" s="20"/>
      <c r="R275" s="20"/>
      <c r="S275" s="20"/>
      <c r="T275" s="20"/>
      <c r="U275" s="20"/>
      <c r="V275" s="708" t="s">
        <v>59</v>
      </c>
      <c r="W275" s="708"/>
      <c r="X275" s="708"/>
      <c r="Y275" s="708"/>
      <c r="Z275" s="708"/>
      <c r="AA275" s="708"/>
      <c r="AB275" s="19" t="s">
        <v>60</v>
      </c>
      <c r="AC275" s="184"/>
      <c r="AD275" s="184"/>
      <c r="AE275" s="20"/>
      <c r="AF275" s="191"/>
      <c r="AG275" s="191"/>
      <c r="AL275" s="219"/>
      <c r="AM275" s="14"/>
    </row>
    <row r="276" spans="2:39" ht="11.25" customHeight="1" x14ac:dyDescent="0.25">
      <c r="F276" s="248"/>
      <c r="G276" s="251"/>
      <c r="H276" s="249" t="str">
        <f t="shared" si="31"/>
        <v xml:space="preserve">   T: +020 7326 8001</v>
      </c>
      <c r="I276" s="251"/>
      <c r="K276" s="44"/>
      <c r="L276" s="20"/>
      <c r="M276" s="20"/>
      <c r="N276" s="20"/>
      <c r="O276" s="20"/>
      <c r="P276" s="20"/>
      <c r="Q276" s="20"/>
      <c r="R276" s="20"/>
      <c r="S276" s="20"/>
      <c r="T276" s="20"/>
      <c r="U276" s="20"/>
      <c r="V276" s="708" t="s">
        <v>62</v>
      </c>
      <c r="W276" s="708"/>
      <c r="X276" s="708"/>
      <c r="Y276" s="708"/>
      <c r="Z276" s="708"/>
      <c r="AA276" s="708"/>
      <c r="AB276" s="19" t="s">
        <v>63</v>
      </c>
      <c r="AC276" s="184"/>
      <c r="AD276" s="184"/>
      <c r="AE276" s="20"/>
      <c r="AF276" s="191"/>
      <c r="AG276" s="191"/>
      <c r="AL276" s="219"/>
      <c r="AM276" s="14"/>
    </row>
    <row r="277" spans="2:39" ht="11.25" customHeight="1" x14ac:dyDescent="0.25">
      <c r="F277" s="248"/>
      <c r="G277" s="251"/>
      <c r="H277" s="249" t="str">
        <f t="shared" si="31"/>
        <v xml:space="preserve">   F: +020 7924 2312</v>
      </c>
      <c r="I277" s="251"/>
      <c r="K277" s="44"/>
      <c r="L277" s="20"/>
      <c r="M277" s="20"/>
      <c r="N277" s="20"/>
      <c r="O277" s="20"/>
      <c r="P277" s="20"/>
      <c r="Q277" s="20"/>
      <c r="R277" s="20"/>
      <c r="S277" s="20"/>
      <c r="T277" s="20"/>
      <c r="U277" s="20"/>
      <c r="V277" s="708" t="s">
        <v>64</v>
      </c>
      <c r="W277" s="708"/>
      <c r="X277" s="708"/>
      <c r="Y277" s="708"/>
      <c r="Z277" s="708"/>
      <c r="AA277" s="708"/>
      <c r="AB277" s="19" t="s">
        <v>65</v>
      </c>
      <c r="AC277" s="184"/>
      <c r="AD277" s="184"/>
      <c r="AE277" s="20"/>
      <c r="AF277" s="191"/>
      <c r="AG277" s="191"/>
      <c r="AL277" s="219"/>
      <c r="AM277" s="14"/>
    </row>
    <row r="278" spans="2:39" ht="11.25" customHeight="1" x14ac:dyDescent="0.25">
      <c r="F278" s="248"/>
      <c r="G278" s="251"/>
      <c r="H278" s="249" t="str">
        <f t="shared" si="31"/>
        <v xml:space="preserve">   E: exams@rad.org.uk</v>
      </c>
      <c r="I278" s="251"/>
      <c r="K278" s="44"/>
      <c r="L278" s="20"/>
      <c r="M278" s="20"/>
      <c r="N278" s="20"/>
      <c r="O278" s="20"/>
      <c r="P278" s="20"/>
      <c r="Q278" s="20"/>
      <c r="R278" s="20"/>
      <c r="S278" s="20"/>
      <c r="T278" s="20"/>
      <c r="U278" s="20"/>
      <c r="V278" s="708" t="s">
        <v>66</v>
      </c>
      <c r="W278" s="708"/>
      <c r="X278" s="708"/>
      <c r="Y278" s="708"/>
      <c r="Z278" s="708"/>
      <c r="AA278" s="708"/>
      <c r="AB278" s="19" t="s">
        <v>67</v>
      </c>
      <c r="AC278" s="184"/>
      <c r="AD278" s="184"/>
      <c r="AE278" s="20"/>
      <c r="AF278" s="191"/>
      <c r="AG278" s="191"/>
      <c r="AL278" s="219"/>
      <c r="AM278" s="14"/>
    </row>
    <row r="279" spans="2:39" ht="11.25" customHeight="1" x14ac:dyDescent="0.25">
      <c r="B279" s="249" t="s">
        <v>71</v>
      </c>
      <c r="K279" s="44"/>
      <c r="L279" s="20"/>
      <c r="M279" s="20"/>
      <c r="N279" s="20"/>
      <c r="O279" s="20"/>
      <c r="P279" s="20"/>
      <c r="Q279" s="45"/>
      <c r="R279" s="45"/>
      <c r="S279" s="45"/>
      <c r="T279" s="20"/>
      <c r="U279" s="20"/>
      <c r="V279" s="708" t="s">
        <v>69</v>
      </c>
      <c r="W279" s="708"/>
      <c r="X279" s="708"/>
      <c r="Y279" s="708"/>
      <c r="Z279" s="708"/>
      <c r="AA279" s="708"/>
      <c r="AB279" s="19" t="s">
        <v>70</v>
      </c>
      <c r="AC279" s="184"/>
      <c r="AD279" s="184"/>
      <c r="AE279" s="20"/>
      <c r="AF279" s="191"/>
      <c r="AG279" s="191"/>
      <c r="AL279" s="219"/>
      <c r="AM279" s="14"/>
    </row>
    <row r="280" spans="2:39" ht="4.5" customHeight="1" x14ac:dyDescent="0.25">
      <c r="L280" s="21"/>
      <c r="M280" s="21"/>
      <c r="N280" s="21"/>
      <c r="O280" s="21"/>
      <c r="P280" s="21"/>
      <c r="Q280" s="21"/>
      <c r="R280" s="21"/>
      <c r="S280" s="21"/>
      <c r="T280" s="21"/>
      <c r="U280" s="21"/>
      <c r="V280" s="46"/>
      <c r="W280" s="46"/>
      <c r="X280" s="46"/>
      <c r="Y280" s="46"/>
      <c r="Z280" s="46"/>
      <c r="AA280" s="46"/>
      <c r="AB280" s="46"/>
      <c r="AC280" s="185"/>
      <c r="AD280" s="185"/>
      <c r="AE280" s="21"/>
      <c r="AF280" s="193"/>
      <c r="AG280" s="193"/>
      <c r="AL280" s="219"/>
      <c r="AM280" s="14"/>
    </row>
    <row r="281" spans="2:39" ht="19.5" customHeight="1" x14ac:dyDescent="0.25">
      <c r="B281" s="713" t="s">
        <v>72</v>
      </c>
      <c r="C281" s="713"/>
      <c r="D281" s="713"/>
      <c r="E281" s="713"/>
      <c r="F281" s="713"/>
      <c r="G281" s="713"/>
      <c r="H281" s="713"/>
      <c r="I281" s="23" t="str">
        <f>+'3 - FORM AEC1 (2016)'!$G$19</f>
        <v/>
      </c>
      <c r="J281" s="714" t="str">
        <f>'3 - FORM AEC1 (2016)'!$H$18</f>
        <v/>
      </c>
      <c r="K281" s="714"/>
      <c r="L281" s="24"/>
      <c r="M281" s="25"/>
      <c r="N281" s="715" t="s">
        <v>73</v>
      </c>
      <c r="O281" s="715"/>
      <c r="P281" s="715"/>
      <c r="Q281" s="715"/>
      <c r="R281" s="715"/>
      <c r="S281" s="716"/>
      <c r="T281" s="716"/>
      <c r="U281" s="716"/>
      <c r="V281" s="716"/>
      <c r="W281" s="716"/>
      <c r="X281" s="716"/>
      <c r="Y281" s="716"/>
      <c r="Z281" s="716"/>
      <c r="AA281" s="716"/>
      <c r="AB281" s="716"/>
      <c r="AC281" s="373"/>
      <c r="AD281" s="373"/>
      <c r="AE281" s="501"/>
      <c r="AF281" s="502"/>
      <c r="AG281" s="502"/>
      <c r="AH281" s="187"/>
      <c r="AI281" s="230"/>
      <c r="AJ281" s="187"/>
      <c r="AL281" s="219"/>
      <c r="AM281" s="14"/>
    </row>
    <row r="282" spans="2:39" ht="11.25" customHeight="1" thickBot="1" x14ac:dyDescent="0.3">
      <c r="I282" s="27"/>
      <c r="J282" s="28"/>
      <c r="K282" s="27"/>
      <c r="L282" s="29"/>
      <c r="S282" s="30"/>
      <c r="T282" s="30"/>
      <c r="U282" s="26"/>
      <c r="V282" s="26"/>
      <c r="W282" s="26"/>
      <c r="X282" s="26"/>
      <c r="Y282" s="26"/>
      <c r="Z282" s="26"/>
      <c r="AA282" s="26"/>
      <c r="AB282" s="26"/>
      <c r="AC282" s="31"/>
      <c r="AD282" s="31"/>
      <c r="AE282" s="31"/>
      <c r="AF282" s="194"/>
      <c r="AG282" s="194"/>
      <c r="AH282" s="187"/>
      <c r="AI282" s="230"/>
      <c r="AJ282" s="187"/>
      <c r="AL282" s="219"/>
      <c r="AM282" s="14"/>
    </row>
    <row r="283" spans="2:39" ht="19.7" customHeight="1" thickBot="1" x14ac:dyDescent="0.3">
      <c r="B283" s="723" t="s">
        <v>74</v>
      </c>
      <c r="C283" s="723"/>
      <c r="D283" s="725" t="s">
        <v>75</v>
      </c>
      <c r="E283" s="725"/>
      <c r="F283" s="725" t="s">
        <v>76</v>
      </c>
      <c r="G283" s="725"/>
      <c r="H283" s="725" t="s">
        <v>77</v>
      </c>
      <c r="I283" s="717" t="s">
        <v>78</v>
      </c>
      <c r="J283" s="704" t="s">
        <v>39</v>
      </c>
      <c r="K283" s="704" t="s">
        <v>40</v>
      </c>
      <c r="L283" s="32"/>
      <c r="M283" s="717" t="s">
        <v>79</v>
      </c>
      <c r="N283" s="719" t="s">
        <v>415</v>
      </c>
      <c r="O283" s="721" t="s">
        <v>81</v>
      </c>
      <c r="P283" s="721"/>
      <c r="Q283" s="727" t="s">
        <v>82</v>
      </c>
      <c r="R283" s="727"/>
      <c r="S283" s="729" t="s">
        <v>83</v>
      </c>
      <c r="T283" s="729"/>
      <c r="U283" s="704" t="s">
        <v>84</v>
      </c>
      <c r="V283" s="704"/>
      <c r="W283" s="704"/>
      <c r="X283" s="704"/>
      <c r="Y283" s="704"/>
      <c r="Z283" s="704"/>
      <c r="AA283" s="709" t="s">
        <v>407</v>
      </c>
      <c r="AB283" s="710"/>
      <c r="AC283" s="163"/>
      <c r="AD283" s="496"/>
      <c r="AE283" s="33"/>
      <c r="AF283" s="195"/>
      <c r="AG283" s="195"/>
      <c r="AH283" s="202" t="s">
        <v>417</v>
      </c>
      <c r="AI283" s="231"/>
      <c r="AJ283" s="199"/>
      <c r="AK283" s="687" t="s">
        <v>416</v>
      </c>
      <c r="AL283" s="219"/>
      <c r="AM283" s="14"/>
    </row>
    <row r="284" spans="2:39" ht="25.5" customHeight="1" thickBot="1" x14ac:dyDescent="0.3">
      <c r="B284" s="724"/>
      <c r="C284" s="724"/>
      <c r="D284" s="726"/>
      <c r="E284" s="726"/>
      <c r="F284" s="726"/>
      <c r="G284" s="726"/>
      <c r="H284" s="726"/>
      <c r="I284" s="718"/>
      <c r="J284" s="705"/>
      <c r="K284" s="705"/>
      <c r="L284" s="240"/>
      <c r="M284" s="718"/>
      <c r="N284" s="720"/>
      <c r="O284" s="722"/>
      <c r="P284" s="722"/>
      <c r="Q284" s="728"/>
      <c r="R284" s="728"/>
      <c r="S284" s="730"/>
      <c r="T284" s="730"/>
      <c r="U284" s="363">
        <v>1</v>
      </c>
      <c r="V284" s="363">
        <v>2</v>
      </c>
      <c r="W284" s="363">
        <v>3</v>
      </c>
      <c r="X284" s="363">
        <v>4</v>
      </c>
      <c r="Y284" s="363">
        <v>5</v>
      </c>
      <c r="Z284" s="363"/>
      <c r="AA284" s="711"/>
      <c r="AB284" s="712"/>
      <c r="AC284" s="163"/>
      <c r="AD284" s="496"/>
      <c r="AE284" s="33"/>
      <c r="AF284" s="195"/>
      <c r="AG284" s="195"/>
      <c r="AH284" s="200" t="s">
        <v>412</v>
      </c>
      <c r="AI284" s="232" t="s">
        <v>80</v>
      </c>
      <c r="AJ284" s="201" t="s">
        <v>413</v>
      </c>
      <c r="AK284" s="688"/>
      <c r="AL284" s="219"/>
      <c r="AM284" s="14"/>
    </row>
    <row r="285" spans="2:39" ht="19.7" customHeight="1" thickBot="1" x14ac:dyDescent="0.3">
      <c r="B285" s="698"/>
      <c r="C285" s="699"/>
      <c r="D285" s="700"/>
      <c r="E285" s="700"/>
      <c r="F285" s="701"/>
      <c r="G285" s="701"/>
      <c r="H285" s="237"/>
      <c r="I285" s="238"/>
      <c r="J285" s="239"/>
      <c r="K285" s="150"/>
      <c r="L285" s="151"/>
      <c r="M285" s="152"/>
      <c r="N285" s="35"/>
      <c r="O285" s="702" t="s">
        <v>85</v>
      </c>
      <c r="P285" s="702"/>
      <c r="Q285" s="703"/>
      <c r="R285" s="703"/>
      <c r="S285" s="703"/>
      <c r="T285" s="703"/>
      <c r="U285" s="37"/>
      <c r="V285" s="37"/>
      <c r="W285" s="37"/>
      <c r="X285" s="37"/>
      <c r="Y285" s="37"/>
      <c r="Z285" s="37"/>
      <c r="AA285" s="684"/>
      <c r="AB285" s="685"/>
      <c r="AC285" s="163"/>
      <c r="AD285" s="373"/>
      <c r="AE285" s="497" t="str">
        <f>IF(OR(ISTEXT(J285)),1,"")</f>
        <v/>
      </c>
      <c r="AF285" s="503"/>
      <c r="AG285" s="503"/>
      <c r="AH285" s="333" t="str">
        <f t="shared" ref="AH285:AH305" si="32">IF(NOT(AE285=1),"",IF(OR(COUNTBLANK(I285:I285)=1), "O", "P"))</f>
        <v/>
      </c>
      <c r="AI285" s="331" t="str">
        <f>IF(M285&lt;&gt;"", YEARFRAC(M285, 'National Information'!$H$23), "")</f>
        <v/>
      </c>
      <c r="AJ285" s="197" t="str">
        <f>IF(NOT(M285&gt;1),"",IF(NOT(AEC2DATA!T171&lt;AI285),"O","P"))</f>
        <v/>
      </c>
      <c r="AK285" s="188" t="str">
        <f t="shared" ref="AK285:AK305" si="33">IF((J285&lt;1),"",IF(OR(COUNTBLANK(D285:D285),(F285:F285)=""),"O","P"))</f>
        <v/>
      </c>
      <c r="AL285" s="219"/>
      <c r="AM285" s="14"/>
    </row>
    <row r="286" spans="2:39" ht="19.7" customHeight="1" thickBot="1" x14ac:dyDescent="0.3">
      <c r="B286" s="685"/>
      <c r="C286" s="686"/>
      <c r="D286" s="692"/>
      <c r="E286" s="692"/>
      <c r="F286" s="681"/>
      <c r="G286" s="681"/>
      <c r="H286" s="153"/>
      <c r="I286" s="154"/>
      <c r="J286" s="155"/>
      <c r="K286" s="156"/>
      <c r="L286" s="36"/>
      <c r="M286" s="152"/>
      <c r="N286" s="35"/>
      <c r="O286" s="682" t="s">
        <v>85</v>
      </c>
      <c r="P286" s="682"/>
      <c r="Q286" s="683"/>
      <c r="R286" s="683"/>
      <c r="S286" s="683"/>
      <c r="T286" s="683"/>
      <c r="U286" s="36"/>
      <c r="V286" s="36"/>
      <c r="W286" s="36"/>
      <c r="X286" s="36"/>
      <c r="Y286" s="36"/>
      <c r="Z286" s="36"/>
      <c r="AA286" s="684"/>
      <c r="AB286" s="685"/>
      <c r="AC286" s="163"/>
      <c r="AD286" s="373"/>
      <c r="AE286" s="497" t="str">
        <f t="shared" ref="AE286:AE305" si="34">IF(OR(ISTEXT(J286)),1,"")</f>
        <v/>
      </c>
      <c r="AF286" s="503"/>
      <c r="AG286" s="503"/>
      <c r="AH286" s="332" t="str">
        <f t="shared" si="32"/>
        <v/>
      </c>
      <c r="AI286" s="331" t="str">
        <f>IF(M286&lt;&gt;"", YEARFRAC(M286, 'National Information'!$H$23), "")</f>
        <v/>
      </c>
      <c r="AJ286" s="197" t="str">
        <f>IF(NOT(M286&gt;1),"",IF(NOT(AEC2DATA!T172&lt;AI286),"O","P"))</f>
        <v/>
      </c>
      <c r="AK286" s="188" t="str">
        <f t="shared" si="33"/>
        <v/>
      </c>
      <c r="AL286" s="219"/>
      <c r="AM286" s="14"/>
    </row>
    <row r="287" spans="2:39" ht="19.7" customHeight="1" thickBot="1" x14ac:dyDescent="0.3">
      <c r="B287" s="685"/>
      <c r="C287" s="686"/>
      <c r="D287" s="692"/>
      <c r="E287" s="692"/>
      <c r="F287" s="681"/>
      <c r="G287" s="681"/>
      <c r="H287" s="153"/>
      <c r="I287" s="154"/>
      <c r="J287" s="155"/>
      <c r="K287" s="156"/>
      <c r="L287" s="36"/>
      <c r="M287" s="152"/>
      <c r="N287" s="35"/>
      <c r="O287" s="682" t="s">
        <v>85</v>
      </c>
      <c r="P287" s="682"/>
      <c r="Q287" s="683"/>
      <c r="R287" s="683"/>
      <c r="S287" s="683"/>
      <c r="T287" s="683"/>
      <c r="U287" s="36"/>
      <c r="V287" s="36"/>
      <c r="W287" s="36"/>
      <c r="X287" s="36"/>
      <c r="Y287" s="36"/>
      <c r="Z287" s="36"/>
      <c r="AA287" s="684"/>
      <c r="AB287" s="685"/>
      <c r="AC287" s="373"/>
      <c r="AD287" s="373"/>
      <c r="AE287" s="497" t="str">
        <f t="shared" si="34"/>
        <v/>
      </c>
      <c r="AF287" s="503"/>
      <c r="AG287" s="503"/>
      <c r="AH287" s="252" t="str">
        <f t="shared" si="32"/>
        <v/>
      </c>
      <c r="AI287" s="331" t="str">
        <f>IF(M287&lt;&gt;"", YEARFRAC(M287, 'National Information'!$H$23), "")</f>
        <v/>
      </c>
      <c r="AJ287" s="197" t="str">
        <f>IF(NOT(M287&gt;1),"",IF(NOT(AEC2DATA!T173&lt;AI287),"O","P"))</f>
        <v/>
      </c>
      <c r="AK287" s="188" t="str">
        <f t="shared" si="33"/>
        <v/>
      </c>
      <c r="AL287" s="219"/>
      <c r="AM287" s="14"/>
    </row>
    <row r="288" spans="2:39" ht="19.7" customHeight="1" thickBot="1" x14ac:dyDescent="0.3">
      <c r="B288" s="685"/>
      <c r="C288" s="686"/>
      <c r="D288" s="692"/>
      <c r="E288" s="692"/>
      <c r="F288" s="681"/>
      <c r="G288" s="681"/>
      <c r="H288" s="153"/>
      <c r="I288" s="154"/>
      <c r="J288" s="155"/>
      <c r="K288" s="156"/>
      <c r="L288" s="36"/>
      <c r="M288" s="152"/>
      <c r="N288" s="35"/>
      <c r="O288" s="682" t="s">
        <v>85</v>
      </c>
      <c r="P288" s="682"/>
      <c r="Q288" s="683"/>
      <c r="R288" s="683"/>
      <c r="S288" s="683"/>
      <c r="T288" s="683"/>
      <c r="U288" s="36"/>
      <c r="V288" s="36"/>
      <c r="W288" s="36"/>
      <c r="X288" s="36"/>
      <c r="Y288" s="36"/>
      <c r="Z288" s="36"/>
      <c r="AA288" s="684"/>
      <c r="AB288" s="685"/>
      <c r="AC288" s="373"/>
      <c r="AD288" s="373"/>
      <c r="AE288" s="497" t="str">
        <f t="shared" si="34"/>
        <v/>
      </c>
      <c r="AF288" s="503"/>
      <c r="AG288" s="503"/>
      <c r="AH288" s="252" t="str">
        <f t="shared" si="32"/>
        <v/>
      </c>
      <c r="AI288" s="331" t="str">
        <f>IF(M288&lt;&gt;"", YEARFRAC(M288, 'National Information'!$H$23), "")</f>
        <v/>
      </c>
      <c r="AJ288" s="197" t="str">
        <f>IF(NOT(M288&gt;1),"",IF(NOT(AEC2DATA!T174&lt;AI288),"O","P"))</f>
        <v/>
      </c>
      <c r="AK288" s="188" t="str">
        <f t="shared" si="33"/>
        <v/>
      </c>
      <c r="AL288" s="219"/>
      <c r="AM288" s="14"/>
    </row>
    <row r="289" spans="2:39" ht="19.7" customHeight="1" thickBot="1" x14ac:dyDescent="0.3">
      <c r="B289" s="685"/>
      <c r="C289" s="686"/>
      <c r="D289" s="692"/>
      <c r="E289" s="692"/>
      <c r="F289" s="681"/>
      <c r="G289" s="681"/>
      <c r="H289" s="153"/>
      <c r="I289" s="154"/>
      <c r="J289" s="155"/>
      <c r="K289" s="156"/>
      <c r="L289" s="36"/>
      <c r="M289" s="152"/>
      <c r="N289" s="35"/>
      <c r="O289" s="682" t="s">
        <v>85</v>
      </c>
      <c r="P289" s="682"/>
      <c r="Q289" s="683"/>
      <c r="R289" s="683"/>
      <c r="S289" s="683"/>
      <c r="T289" s="683"/>
      <c r="U289" s="36"/>
      <c r="V289" s="36"/>
      <c r="W289" s="36"/>
      <c r="X289" s="36"/>
      <c r="Y289" s="36"/>
      <c r="Z289" s="36"/>
      <c r="AA289" s="684"/>
      <c r="AB289" s="685"/>
      <c r="AC289" s="373"/>
      <c r="AD289" s="373"/>
      <c r="AE289" s="497" t="str">
        <f t="shared" si="34"/>
        <v/>
      </c>
      <c r="AF289" s="503"/>
      <c r="AG289" s="503"/>
      <c r="AH289" s="252" t="str">
        <f t="shared" si="32"/>
        <v/>
      </c>
      <c r="AI289" s="331" t="str">
        <f>IF(M289&lt;&gt;"", YEARFRAC(M289, 'National Information'!$H$23), "")</f>
        <v/>
      </c>
      <c r="AJ289" s="197" t="str">
        <f>IF(NOT(M289&gt;1),"",IF(NOT(AEC2DATA!T175&lt;AI289),"O","P"))</f>
        <v/>
      </c>
      <c r="AK289" s="188" t="str">
        <f t="shared" si="33"/>
        <v/>
      </c>
      <c r="AL289" s="219"/>
      <c r="AM289" s="14"/>
    </row>
    <row r="290" spans="2:39" ht="19.7" customHeight="1" thickBot="1" x14ac:dyDescent="0.3">
      <c r="B290" s="685"/>
      <c r="C290" s="686"/>
      <c r="D290" s="692"/>
      <c r="E290" s="692"/>
      <c r="F290" s="681"/>
      <c r="G290" s="681"/>
      <c r="H290" s="153"/>
      <c r="I290" s="154"/>
      <c r="J290" s="155"/>
      <c r="K290" s="156"/>
      <c r="L290" s="36"/>
      <c r="M290" s="152"/>
      <c r="N290" s="35"/>
      <c r="O290" s="682" t="s">
        <v>85</v>
      </c>
      <c r="P290" s="682"/>
      <c r="Q290" s="683"/>
      <c r="R290" s="683"/>
      <c r="S290" s="683"/>
      <c r="T290" s="683"/>
      <c r="U290" s="36"/>
      <c r="V290" s="36"/>
      <c r="W290" s="36"/>
      <c r="X290" s="36"/>
      <c r="Y290" s="36"/>
      <c r="Z290" s="36"/>
      <c r="AA290" s="684"/>
      <c r="AB290" s="685"/>
      <c r="AC290" s="373"/>
      <c r="AD290" s="373"/>
      <c r="AE290" s="497" t="str">
        <f t="shared" si="34"/>
        <v/>
      </c>
      <c r="AF290" s="503"/>
      <c r="AG290" s="503"/>
      <c r="AH290" s="252" t="str">
        <f t="shared" si="32"/>
        <v/>
      </c>
      <c r="AI290" s="331" t="str">
        <f>IF(M290&lt;&gt;"", YEARFRAC(M290, 'National Information'!$H$23), "")</f>
        <v/>
      </c>
      <c r="AJ290" s="197" t="str">
        <f>IF(NOT(M290&gt;1),"",IF(NOT(AEC2DATA!T176&lt;AI290),"O","P"))</f>
        <v/>
      </c>
      <c r="AK290" s="188" t="str">
        <f t="shared" si="33"/>
        <v/>
      </c>
      <c r="AL290" s="219"/>
      <c r="AM290" s="14"/>
    </row>
    <row r="291" spans="2:39" ht="19.7" customHeight="1" thickBot="1" x14ac:dyDescent="0.3">
      <c r="B291" s="685"/>
      <c r="C291" s="686"/>
      <c r="D291" s="692"/>
      <c r="E291" s="692"/>
      <c r="F291" s="681"/>
      <c r="G291" s="681"/>
      <c r="H291" s="153"/>
      <c r="I291" s="154"/>
      <c r="J291" s="155"/>
      <c r="K291" s="156"/>
      <c r="L291" s="36"/>
      <c r="M291" s="152"/>
      <c r="N291" s="35"/>
      <c r="O291" s="682" t="s">
        <v>85</v>
      </c>
      <c r="P291" s="682"/>
      <c r="Q291" s="683"/>
      <c r="R291" s="683"/>
      <c r="S291" s="683"/>
      <c r="T291" s="683"/>
      <c r="U291" s="36"/>
      <c r="V291" s="36"/>
      <c r="W291" s="36"/>
      <c r="X291" s="36"/>
      <c r="Y291" s="36"/>
      <c r="Z291" s="36"/>
      <c r="AA291" s="684"/>
      <c r="AB291" s="685"/>
      <c r="AC291" s="373"/>
      <c r="AD291" s="373"/>
      <c r="AE291" s="497" t="str">
        <f t="shared" si="34"/>
        <v/>
      </c>
      <c r="AF291" s="503"/>
      <c r="AG291" s="503"/>
      <c r="AH291" s="252" t="str">
        <f t="shared" si="32"/>
        <v/>
      </c>
      <c r="AI291" s="331" t="str">
        <f>IF(M291&lt;&gt;"", YEARFRAC(M291, 'National Information'!$H$23), "")</f>
        <v/>
      </c>
      <c r="AJ291" s="197" t="str">
        <f>IF(NOT(M291&gt;1),"",IF(NOT(AEC2DATA!T177&lt;AI291),"O","P"))</f>
        <v/>
      </c>
      <c r="AK291" s="188" t="str">
        <f t="shared" si="33"/>
        <v/>
      </c>
      <c r="AL291" s="219"/>
      <c r="AM291" s="14"/>
    </row>
    <row r="292" spans="2:39" ht="19.7" customHeight="1" thickBot="1" x14ac:dyDescent="0.3">
      <c r="B292" s="685"/>
      <c r="C292" s="686"/>
      <c r="D292" s="692"/>
      <c r="E292" s="692"/>
      <c r="F292" s="681"/>
      <c r="G292" s="681"/>
      <c r="H292" s="153"/>
      <c r="I292" s="154"/>
      <c r="J292" s="155"/>
      <c r="K292" s="156"/>
      <c r="L292" s="36"/>
      <c r="M292" s="152"/>
      <c r="N292" s="35"/>
      <c r="O292" s="682" t="s">
        <v>85</v>
      </c>
      <c r="P292" s="682"/>
      <c r="Q292" s="683"/>
      <c r="R292" s="683"/>
      <c r="S292" s="683"/>
      <c r="T292" s="683"/>
      <c r="U292" s="36"/>
      <c r="V292" s="36"/>
      <c r="W292" s="36"/>
      <c r="X292" s="36"/>
      <c r="Y292" s="36"/>
      <c r="Z292" s="36"/>
      <c r="AA292" s="684"/>
      <c r="AB292" s="685"/>
      <c r="AC292" s="373"/>
      <c r="AD292" s="373"/>
      <c r="AE292" s="497" t="str">
        <f t="shared" si="34"/>
        <v/>
      </c>
      <c r="AF292" s="503"/>
      <c r="AG292" s="503"/>
      <c r="AH292" s="252" t="str">
        <f t="shared" si="32"/>
        <v/>
      </c>
      <c r="AI292" s="331" t="str">
        <f>IF(M292&lt;&gt;"", YEARFRAC(M292, 'National Information'!$H$23), "")</f>
        <v/>
      </c>
      <c r="AJ292" s="197" t="str">
        <f>IF(NOT(M292&gt;1),"",IF(NOT(AEC2DATA!T178&lt;AI292),"O","P"))</f>
        <v/>
      </c>
      <c r="AK292" s="188" t="str">
        <f t="shared" si="33"/>
        <v/>
      </c>
      <c r="AL292" s="219"/>
      <c r="AM292" s="14"/>
    </row>
    <row r="293" spans="2:39" ht="19.7" customHeight="1" thickBot="1" x14ac:dyDescent="0.3">
      <c r="B293" s="685"/>
      <c r="C293" s="686"/>
      <c r="D293" s="692"/>
      <c r="E293" s="692"/>
      <c r="F293" s="681"/>
      <c r="G293" s="681"/>
      <c r="H293" s="153"/>
      <c r="I293" s="154"/>
      <c r="J293" s="155"/>
      <c r="K293" s="156"/>
      <c r="L293" s="36"/>
      <c r="M293" s="152"/>
      <c r="N293" s="35"/>
      <c r="O293" s="682" t="s">
        <v>85</v>
      </c>
      <c r="P293" s="682"/>
      <c r="Q293" s="683"/>
      <c r="R293" s="683"/>
      <c r="S293" s="683"/>
      <c r="T293" s="683"/>
      <c r="U293" s="36"/>
      <c r="V293" s="36"/>
      <c r="W293" s="36"/>
      <c r="X293" s="36"/>
      <c r="Y293" s="36"/>
      <c r="Z293" s="36"/>
      <c r="AA293" s="684"/>
      <c r="AB293" s="685"/>
      <c r="AC293" s="373"/>
      <c r="AD293" s="373"/>
      <c r="AE293" s="497" t="str">
        <f t="shared" si="34"/>
        <v/>
      </c>
      <c r="AF293" s="503"/>
      <c r="AG293" s="503"/>
      <c r="AH293" s="252" t="str">
        <f t="shared" si="32"/>
        <v/>
      </c>
      <c r="AI293" s="331" t="str">
        <f>IF(M293&lt;&gt;"", YEARFRAC(M293, 'National Information'!$H$23), "")</f>
        <v/>
      </c>
      <c r="AJ293" s="197" t="str">
        <f>IF(NOT(M293&gt;1),"",IF(NOT(AEC2DATA!T179&lt;AI293),"O","P"))</f>
        <v/>
      </c>
      <c r="AK293" s="188" t="str">
        <f t="shared" si="33"/>
        <v/>
      </c>
      <c r="AL293" s="219"/>
      <c r="AM293" s="14"/>
    </row>
    <row r="294" spans="2:39" ht="19.7" customHeight="1" thickBot="1" x14ac:dyDescent="0.3">
      <c r="B294" s="685"/>
      <c r="C294" s="686"/>
      <c r="D294" s="692"/>
      <c r="E294" s="692"/>
      <c r="F294" s="681"/>
      <c r="G294" s="681"/>
      <c r="H294" s="153"/>
      <c r="I294" s="154"/>
      <c r="J294" s="155"/>
      <c r="K294" s="156"/>
      <c r="L294" s="36"/>
      <c r="M294" s="152"/>
      <c r="N294" s="35"/>
      <c r="O294" s="682" t="s">
        <v>85</v>
      </c>
      <c r="P294" s="682"/>
      <c r="Q294" s="683"/>
      <c r="R294" s="683"/>
      <c r="S294" s="683"/>
      <c r="T294" s="683"/>
      <c r="U294" s="36"/>
      <c r="V294" s="36"/>
      <c r="W294" s="36"/>
      <c r="X294" s="36"/>
      <c r="Y294" s="36"/>
      <c r="Z294" s="36"/>
      <c r="AA294" s="684"/>
      <c r="AB294" s="685"/>
      <c r="AC294" s="373"/>
      <c r="AD294" s="373"/>
      <c r="AE294" s="497" t="str">
        <f t="shared" si="34"/>
        <v/>
      </c>
      <c r="AF294" s="503"/>
      <c r="AG294" s="503"/>
      <c r="AH294" s="252" t="str">
        <f t="shared" si="32"/>
        <v/>
      </c>
      <c r="AI294" s="331" t="str">
        <f>IF(M294&lt;&gt;"", YEARFRAC(M294, 'National Information'!$H$23), "")</f>
        <v/>
      </c>
      <c r="AJ294" s="197" t="str">
        <f>IF(NOT(M294&gt;1),"",IF(NOT(AEC2DATA!T180&lt;AI294),"O","P"))</f>
        <v/>
      </c>
      <c r="AK294" s="188" t="str">
        <f t="shared" si="33"/>
        <v/>
      </c>
      <c r="AL294" s="219"/>
      <c r="AM294" s="14"/>
    </row>
    <row r="295" spans="2:39" ht="19.7" customHeight="1" thickBot="1" x14ac:dyDescent="0.3">
      <c r="B295" s="685"/>
      <c r="C295" s="686"/>
      <c r="D295" s="692"/>
      <c r="E295" s="692"/>
      <c r="F295" s="681"/>
      <c r="G295" s="681"/>
      <c r="H295" s="153"/>
      <c r="I295" s="154"/>
      <c r="J295" s="155"/>
      <c r="K295" s="156"/>
      <c r="L295" s="36"/>
      <c r="M295" s="152"/>
      <c r="N295" s="35"/>
      <c r="O295" s="682" t="s">
        <v>85</v>
      </c>
      <c r="P295" s="682"/>
      <c r="Q295" s="683"/>
      <c r="R295" s="683"/>
      <c r="S295" s="683"/>
      <c r="T295" s="683"/>
      <c r="U295" s="36"/>
      <c r="V295" s="36"/>
      <c r="W295" s="36"/>
      <c r="X295" s="36"/>
      <c r="Y295" s="36"/>
      <c r="Z295" s="36"/>
      <c r="AA295" s="684"/>
      <c r="AB295" s="685"/>
      <c r="AC295" s="373"/>
      <c r="AD295" s="373"/>
      <c r="AE295" s="497" t="str">
        <f t="shared" si="34"/>
        <v/>
      </c>
      <c r="AF295" s="503"/>
      <c r="AG295" s="503"/>
      <c r="AH295" s="252" t="str">
        <f t="shared" si="32"/>
        <v/>
      </c>
      <c r="AI295" s="331" t="str">
        <f>IF(M295&lt;&gt;"", YEARFRAC(M295, 'National Information'!$H$23), "")</f>
        <v/>
      </c>
      <c r="AJ295" s="197" t="str">
        <f>IF(NOT(M295&gt;1),"",IF(NOT(AEC2DATA!T181&lt;AI295),"O","P"))</f>
        <v/>
      </c>
      <c r="AK295" s="188" t="str">
        <f t="shared" si="33"/>
        <v/>
      </c>
      <c r="AL295" s="219"/>
      <c r="AM295" s="14"/>
    </row>
    <row r="296" spans="2:39" ht="19.7" customHeight="1" thickBot="1" x14ac:dyDescent="0.3">
      <c r="B296" s="685"/>
      <c r="C296" s="686"/>
      <c r="D296" s="692"/>
      <c r="E296" s="692"/>
      <c r="F296" s="681"/>
      <c r="G296" s="681"/>
      <c r="H296" s="153"/>
      <c r="I296" s="154"/>
      <c r="J296" s="155"/>
      <c r="K296" s="156"/>
      <c r="L296" s="36"/>
      <c r="M296" s="152"/>
      <c r="N296" s="35"/>
      <c r="O296" s="682" t="s">
        <v>85</v>
      </c>
      <c r="P296" s="682"/>
      <c r="Q296" s="683"/>
      <c r="R296" s="683"/>
      <c r="S296" s="683"/>
      <c r="T296" s="683"/>
      <c r="U296" s="36"/>
      <c r="V296" s="36"/>
      <c r="W296" s="36"/>
      <c r="X296" s="36"/>
      <c r="Y296" s="36"/>
      <c r="Z296" s="36"/>
      <c r="AA296" s="684"/>
      <c r="AB296" s="685"/>
      <c r="AC296" s="373"/>
      <c r="AD296" s="373"/>
      <c r="AE296" s="497" t="str">
        <f t="shared" si="34"/>
        <v/>
      </c>
      <c r="AF296" s="503"/>
      <c r="AG296" s="503"/>
      <c r="AH296" s="252" t="str">
        <f t="shared" si="32"/>
        <v/>
      </c>
      <c r="AI296" s="331" t="str">
        <f>IF(M296&lt;&gt;"", YEARFRAC(M296, 'National Information'!$H$23), "")</f>
        <v/>
      </c>
      <c r="AJ296" s="197" t="str">
        <f>IF(NOT(M296&gt;1),"",IF(NOT(AEC2DATA!T182&lt;AI296),"O","P"))</f>
        <v/>
      </c>
      <c r="AK296" s="188" t="str">
        <f t="shared" si="33"/>
        <v/>
      </c>
      <c r="AL296" s="219"/>
      <c r="AM296" s="14"/>
    </row>
    <row r="297" spans="2:39" ht="19.7" customHeight="1" thickBot="1" x14ac:dyDescent="0.3">
      <c r="B297" s="685"/>
      <c r="C297" s="686"/>
      <c r="D297" s="692"/>
      <c r="E297" s="692"/>
      <c r="F297" s="681"/>
      <c r="G297" s="681"/>
      <c r="H297" s="153"/>
      <c r="I297" s="154"/>
      <c r="J297" s="155"/>
      <c r="K297" s="156"/>
      <c r="L297" s="36"/>
      <c r="M297" s="152"/>
      <c r="N297" s="35"/>
      <c r="O297" s="682" t="s">
        <v>85</v>
      </c>
      <c r="P297" s="682"/>
      <c r="Q297" s="683"/>
      <c r="R297" s="683"/>
      <c r="S297" s="683"/>
      <c r="T297" s="683"/>
      <c r="U297" s="36"/>
      <c r="V297" s="36"/>
      <c r="W297" s="36"/>
      <c r="X297" s="36"/>
      <c r="Y297" s="36"/>
      <c r="Z297" s="36"/>
      <c r="AA297" s="684"/>
      <c r="AB297" s="685"/>
      <c r="AC297" s="373"/>
      <c r="AD297" s="373"/>
      <c r="AE297" s="497" t="str">
        <f t="shared" si="34"/>
        <v/>
      </c>
      <c r="AF297" s="503"/>
      <c r="AG297" s="503"/>
      <c r="AH297" s="252" t="str">
        <f t="shared" si="32"/>
        <v/>
      </c>
      <c r="AI297" s="331" t="str">
        <f>IF(M297&lt;&gt;"", YEARFRAC(M297, 'National Information'!$H$23), "")</f>
        <v/>
      </c>
      <c r="AJ297" s="197" t="str">
        <f>IF(NOT(M297&gt;1),"",IF(NOT(AEC2DATA!T183&lt;AI297),"O","P"))</f>
        <v/>
      </c>
      <c r="AK297" s="188" t="str">
        <f t="shared" si="33"/>
        <v/>
      </c>
      <c r="AL297" s="219"/>
      <c r="AM297" s="14"/>
    </row>
    <row r="298" spans="2:39" ht="19.7" customHeight="1" thickBot="1" x14ac:dyDescent="0.3">
      <c r="B298" s="685"/>
      <c r="C298" s="686"/>
      <c r="D298" s="692"/>
      <c r="E298" s="692"/>
      <c r="F298" s="681"/>
      <c r="G298" s="681"/>
      <c r="H298" s="153"/>
      <c r="I298" s="154"/>
      <c r="J298" s="155"/>
      <c r="K298" s="156"/>
      <c r="L298" s="36"/>
      <c r="M298" s="152"/>
      <c r="N298" s="35"/>
      <c r="O298" s="682" t="s">
        <v>85</v>
      </c>
      <c r="P298" s="682"/>
      <c r="Q298" s="683"/>
      <c r="R298" s="683"/>
      <c r="S298" s="683"/>
      <c r="T298" s="683"/>
      <c r="U298" s="36"/>
      <c r="V298" s="36"/>
      <c r="W298" s="36"/>
      <c r="X298" s="36"/>
      <c r="Y298" s="36"/>
      <c r="Z298" s="36"/>
      <c r="AA298" s="684"/>
      <c r="AB298" s="685"/>
      <c r="AC298" s="373"/>
      <c r="AD298" s="373"/>
      <c r="AE298" s="497" t="str">
        <f t="shared" si="34"/>
        <v/>
      </c>
      <c r="AF298" s="503"/>
      <c r="AG298" s="503"/>
      <c r="AH298" s="252" t="str">
        <f t="shared" si="32"/>
        <v/>
      </c>
      <c r="AI298" s="331" t="str">
        <f>IF(M298&lt;&gt;"", YEARFRAC(M298, 'National Information'!$H$23), "")</f>
        <v/>
      </c>
      <c r="AJ298" s="197" t="str">
        <f>IF(NOT(M298&gt;1),"",IF(NOT(AEC2DATA!T184&lt;AI298),"O","P"))</f>
        <v/>
      </c>
      <c r="AK298" s="188" t="str">
        <f t="shared" si="33"/>
        <v/>
      </c>
      <c r="AL298" s="219"/>
      <c r="AM298" s="14"/>
    </row>
    <row r="299" spans="2:39" ht="19.7" customHeight="1" thickBot="1" x14ac:dyDescent="0.3">
      <c r="B299" s="685"/>
      <c r="C299" s="686"/>
      <c r="D299" s="692"/>
      <c r="E299" s="692"/>
      <c r="F299" s="681"/>
      <c r="G299" s="681"/>
      <c r="H299" s="153"/>
      <c r="I299" s="154"/>
      <c r="J299" s="155"/>
      <c r="K299" s="156"/>
      <c r="L299" s="36"/>
      <c r="M299" s="152"/>
      <c r="N299" s="35"/>
      <c r="O299" s="682" t="s">
        <v>85</v>
      </c>
      <c r="P299" s="682"/>
      <c r="Q299" s="683"/>
      <c r="R299" s="683"/>
      <c r="S299" s="683"/>
      <c r="T299" s="683"/>
      <c r="U299" s="36"/>
      <c r="V299" s="36"/>
      <c r="W299" s="36"/>
      <c r="X299" s="36"/>
      <c r="Y299" s="36"/>
      <c r="Z299" s="36"/>
      <c r="AA299" s="684"/>
      <c r="AB299" s="685"/>
      <c r="AC299" s="373"/>
      <c r="AD299" s="373"/>
      <c r="AE299" s="497" t="str">
        <f t="shared" si="34"/>
        <v/>
      </c>
      <c r="AF299" s="503"/>
      <c r="AG299" s="503"/>
      <c r="AH299" s="252" t="str">
        <f t="shared" si="32"/>
        <v/>
      </c>
      <c r="AI299" s="331" t="str">
        <f>IF(M299&lt;&gt;"", YEARFRAC(M299, 'National Information'!$H$23), "")</f>
        <v/>
      </c>
      <c r="AJ299" s="197" t="str">
        <f>IF(NOT(M299&gt;1),"",IF(NOT(AEC2DATA!T185&lt;AI299),"O","P"))</f>
        <v/>
      </c>
      <c r="AK299" s="188" t="str">
        <f t="shared" si="33"/>
        <v/>
      </c>
      <c r="AL299" s="219"/>
      <c r="AM299" s="14"/>
    </row>
    <row r="300" spans="2:39" ht="19.7" customHeight="1" thickBot="1" x14ac:dyDescent="0.3">
      <c r="B300" s="685"/>
      <c r="C300" s="686"/>
      <c r="D300" s="692"/>
      <c r="E300" s="692"/>
      <c r="F300" s="681"/>
      <c r="G300" s="681"/>
      <c r="H300" s="153"/>
      <c r="I300" s="154"/>
      <c r="J300" s="155"/>
      <c r="K300" s="156"/>
      <c r="L300" s="36"/>
      <c r="M300" s="152"/>
      <c r="N300" s="35"/>
      <c r="O300" s="682" t="s">
        <v>85</v>
      </c>
      <c r="P300" s="682"/>
      <c r="Q300" s="683"/>
      <c r="R300" s="683"/>
      <c r="S300" s="683"/>
      <c r="T300" s="683"/>
      <c r="U300" s="36"/>
      <c r="V300" s="36"/>
      <c r="W300" s="36"/>
      <c r="X300" s="36"/>
      <c r="Y300" s="36"/>
      <c r="Z300" s="36"/>
      <c r="AA300" s="684"/>
      <c r="AB300" s="685"/>
      <c r="AC300" s="373"/>
      <c r="AD300" s="373"/>
      <c r="AE300" s="497" t="str">
        <f t="shared" si="34"/>
        <v/>
      </c>
      <c r="AF300" s="503"/>
      <c r="AG300" s="503"/>
      <c r="AH300" s="252" t="str">
        <f t="shared" si="32"/>
        <v/>
      </c>
      <c r="AI300" s="331" t="str">
        <f>IF(M300&lt;&gt;"", YEARFRAC(M300, 'National Information'!$H$23), "")</f>
        <v/>
      </c>
      <c r="AJ300" s="197" t="str">
        <f>IF(NOT(M300&gt;1),"",IF(NOT(AEC2DATA!T186&lt;AI300),"O","P"))</f>
        <v/>
      </c>
      <c r="AK300" s="188" t="str">
        <f t="shared" si="33"/>
        <v/>
      </c>
      <c r="AL300" s="219"/>
      <c r="AM300" s="14"/>
    </row>
    <row r="301" spans="2:39" ht="19.7" customHeight="1" thickBot="1" x14ac:dyDescent="0.3">
      <c r="B301" s="685"/>
      <c r="C301" s="686"/>
      <c r="D301" s="692"/>
      <c r="E301" s="692"/>
      <c r="F301" s="681"/>
      <c r="G301" s="681"/>
      <c r="H301" s="153"/>
      <c r="I301" s="154"/>
      <c r="J301" s="155"/>
      <c r="K301" s="156"/>
      <c r="L301" s="36"/>
      <c r="M301" s="152"/>
      <c r="N301" s="35"/>
      <c r="O301" s="682" t="s">
        <v>85</v>
      </c>
      <c r="P301" s="682"/>
      <c r="Q301" s="683"/>
      <c r="R301" s="683"/>
      <c r="S301" s="683"/>
      <c r="T301" s="683"/>
      <c r="U301" s="36"/>
      <c r="V301" s="36"/>
      <c r="W301" s="36"/>
      <c r="X301" s="36"/>
      <c r="Y301" s="36"/>
      <c r="Z301" s="36"/>
      <c r="AA301" s="684"/>
      <c r="AB301" s="685"/>
      <c r="AC301" s="373"/>
      <c r="AD301" s="373"/>
      <c r="AE301" s="497" t="str">
        <f t="shared" si="34"/>
        <v/>
      </c>
      <c r="AF301" s="503"/>
      <c r="AG301" s="503"/>
      <c r="AH301" s="252" t="str">
        <f t="shared" si="32"/>
        <v/>
      </c>
      <c r="AI301" s="331" t="str">
        <f>IF(M301&lt;&gt;"", YEARFRAC(M301, 'National Information'!$H$23), "")</f>
        <v/>
      </c>
      <c r="AJ301" s="197" t="str">
        <f>IF(NOT(M301&gt;1),"",IF(NOT(AEC2DATA!T187&lt;AI301),"O","P"))</f>
        <v/>
      </c>
      <c r="AK301" s="188" t="str">
        <f t="shared" si="33"/>
        <v/>
      </c>
      <c r="AL301" s="219"/>
      <c r="AM301" s="14"/>
    </row>
    <row r="302" spans="2:39" ht="19.7" customHeight="1" thickBot="1" x14ac:dyDescent="0.3">
      <c r="B302" s="685"/>
      <c r="C302" s="686"/>
      <c r="D302" s="692"/>
      <c r="E302" s="692"/>
      <c r="F302" s="681"/>
      <c r="G302" s="681"/>
      <c r="H302" s="153"/>
      <c r="I302" s="154"/>
      <c r="J302" s="155"/>
      <c r="K302" s="156"/>
      <c r="L302" s="36"/>
      <c r="M302" s="152"/>
      <c r="N302" s="35"/>
      <c r="O302" s="682" t="s">
        <v>85</v>
      </c>
      <c r="P302" s="682"/>
      <c r="Q302" s="683"/>
      <c r="R302" s="683"/>
      <c r="S302" s="683"/>
      <c r="T302" s="683"/>
      <c r="U302" s="36"/>
      <c r="V302" s="36"/>
      <c r="W302" s="36"/>
      <c r="X302" s="36"/>
      <c r="Y302" s="36"/>
      <c r="Z302" s="36"/>
      <c r="AA302" s="684"/>
      <c r="AB302" s="685"/>
      <c r="AC302" s="373"/>
      <c r="AD302" s="373"/>
      <c r="AE302" s="497" t="str">
        <f t="shared" si="34"/>
        <v/>
      </c>
      <c r="AF302" s="503"/>
      <c r="AG302" s="503"/>
      <c r="AH302" s="252" t="str">
        <f t="shared" si="32"/>
        <v/>
      </c>
      <c r="AI302" s="331" t="str">
        <f>IF(M302&lt;&gt;"", YEARFRAC(M302, 'National Information'!$H$23), "")</f>
        <v/>
      </c>
      <c r="AJ302" s="197" t="str">
        <f>IF(NOT(M302&gt;1),"",IF(NOT(AEC2DATA!T188&lt;AI302),"O","P"))</f>
        <v/>
      </c>
      <c r="AK302" s="188" t="str">
        <f t="shared" si="33"/>
        <v/>
      </c>
      <c r="AL302" s="219"/>
      <c r="AM302" s="14"/>
    </row>
    <row r="303" spans="2:39" ht="19.7" customHeight="1" thickBot="1" x14ac:dyDescent="0.3">
      <c r="B303" s="685"/>
      <c r="C303" s="686"/>
      <c r="D303" s="692"/>
      <c r="E303" s="692"/>
      <c r="F303" s="681"/>
      <c r="G303" s="681"/>
      <c r="H303" s="153"/>
      <c r="I303" s="154"/>
      <c r="J303" s="155"/>
      <c r="K303" s="157"/>
      <c r="L303" s="158"/>
      <c r="M303" s="152"/>
      <c r="N303" s="35"/>
      <c r="O303" s="682" t="s">
        <v>85</v>
      </c>
      <c r="P303" s="682"/>
      <c r="Q303" s="683"/>
      <c r="R303" s="683"/>
      <c r="S303" s="683"/>
      <c r="T303" s="683"/>
      <c r="U303" s="36"/>
      <c r="V303" s="36"/>
      <c r="W303" s="36"/>
      <c r="X303" s="36"/>
      <c r="Y303" s="36"/>
      <c r="Z303" s="36"/>
      <c r="AA303" s="684"/>
      <c r="AB303" s="685"/>
      <c r="AC303" s="373"/>
      <c r="AD303" s="373"/>
      <c r="AE303" s="497" t="str">
        <f t="shared" si="34"/>
        <v/>
      </c>
      <c r="AF303" s="503"/>
      <c r="AG303" s="503"/>
      <c r="AH303" s="252" t="str">
        <f t="shared" si="32"/>
        <v/>
      </c>
      <c r="AI303" s="331" t="str">
        <f>IF(M303&lt;&gt;"", YEARFRAC(M303, 'National Information'!$H$23), "")</f>
        <v/>
      </c>
      <c r="AJ303" s="197" t="str">
        <f>IF(NOT(M303&gt;1),"",IF(NOT(AEC2DATA!T189&lt;AI303),"O","P"))</f>
        <v/>
      </c>
      <c r="AK303" s="188" t="str">
        <f t="shared" si="33"/>
        <v/>
      </c>
      <c r="AL303" s="219"/>
      <c r="AM303" s="14"/>
    </row>
    <row r="304" spans="2:39" ht="19.7" customHeight="1" thickBot="1" x14ac:dyDescent="0.3">
      <c r="B304" s="685"/>
      <c r="C304" s="686"/>
      <c r="D304" s="692"/>
      <c r="E304" s="692"/>
      <c r="F304" s="681"/>
      <c r="G304" s="681"/>
      <c r="H304" s="153"/>
      <c r="I304" s="154"/>
      <c r="J304" s="155"/>
      <c r="K304" s="157"/>
      <c r="L304" s="158"/>
      <c r="M304" s="152"/>
      <c r="N304" s="35"/>
      <c r="O304" s="682" t="s">
        <v>85</v>
      </c>
      <c r="P304" s="682"/>
      <c r="Q304" s="683"/>
      <c r="R304" s="683"/>
      <c r="S304" s="683"/>
      <c r="T304" s="683"/>
      <c r="U304" s="36"/>
      <c r="V304" s="36"/>
      <c r="W304" s="36"/>
      <c r="X304" s="36"/>
      <c r="Y304" s="36"/>
      <c r="Z304" s="36"/>
      <c r="AA304" s="684"/>
      <c r="AB304" s="685"/>
      <c r="AC304" s="373"/>
      <c r="AD304" s="373"/>
      <c r="AE304" s="497" t="str">
        <f t="shared" si="34"/>
        <v/>
      </c>
      <c r="AF304" s="503"/>
      <c r="AG304" s="503"/>
      <c r="AH304" s="252" t="str">
        <f t="shared" si="32"/>
        <v/>
      </c>
      <c r="AI304" s="331" t="str">
        <f>IF(M304&lt;&gt;"", YEARFRAC(M304, 'National Information'!$H$23), "")</f>
        <v/>
      </c>
      <c r="AJ304" s="197" t="str">
        <f>IF(NOT(M304&gt;1),"",IF(NOT(AEC2DATA!T190&lt;AI304),"O","P"))</f>
        <v/>
      </c>
      <c r="AK304" s="188" t="str">
        <f t="shared" si="33"/>
        <v/>
      </c>
      <c r="AL304" s="219"/>
      <c r="AM304" s="14"/>
    </row>
    <row r="305" spans="2:39" ht="19.7" customHeight="1" x14ac:dyDescent="0.25">
      <c r="B305" s="685"/>
      <c r="C305" s="686"/>
      <c r="D305" s="692"/>
      <c r="E305" s="692"/>
      <c r="F305" s="681"/>
      <c r="G305" s="681"/>
      <c r="H305" s="153"/>
      <c r="I305" s="154"/>
      <c r="J305" s="155"/>
      <c r="K305" s="157"/>
      <c r="L305" s="158"/>
      <c r="M305" s="152"/>
      <c r="N305" s="35"/>
      <c r="O305" s="682" t="s">
        <v>85</v>
      </c>
      <c r="P305" s="682"/>
      <c r="Q305" s="683"/>
      <c r="R305" s="683"/>
      <c r="S305" s="683"/>
      <c r="T305" s="683"/>
      <c r="U305" s="36"/>
      <c r="V305" s="36"/>
      <c r="W305" s="36"/>
      <c r="X305" s="36"/>
      <c r="Y305" s="36"/>
      <c r="Z305" s="36"/>
      <c r="AA305" s="684"/>
      <c r="AB305" s="685"/>
      <c r="AC305" s="373"/>
      <c r="AD305" s="373"/>
      <c r="AE305" s="497" t="str">
        <f t="shared" si="34"/>
        <v/>
      </c>
      <c r="AF305" s="503"/>
      <c r="AG305" s="503"/>
      <c r="AH305" s="252" t="str">
        <f t="shared" si="32"/>
        <v/>
      </c>
      <c r="AI305" s="331" t="str">
        <f>IF(M305&lt;&gt;"", YEARFRAC(M305, 'National Information'!$H$23), "")</f>
        <v/>
      </c>
      <c r="AJ305" s="197" t="str">
        <f>IF(NOT(M305&gt;1),"",IF(NOT(AEC2DATA!T191&lt;AI305),"O","P"))</f>
        <v/>
      </c>
      <c r="AK305" s="188" t="str">
        <f t="shared" si="33"/>
        <v/>
      </c>
      <c r="AL305" s="219"/>
      <c r="AM305" s="14"/>
    </row>
    <row r="306" spans="2:39" ht="19.7" customHeight="1" x14ac:dyDescent="0.25">
      <c r="B306" s="693" t="s">
        <v>475</v>
      </c>
      <c r="C306" s="693"/>
      <c r="D306" s="694"/>
      <c r="E306" s="694"/>
      <c r="F306" s="694"/>
      <c r="G306" s="694"/>
      <c r="H306" s="693"/>
      <c r="L306" s="695"/>
      <c r="M306" s="695"/>
      <c r="N306" s="695"/>
      <c r="O306" s="695"/>
      <c r="P306" s="695"/>
      <c r="Q306" s="695"/>
      <c r="S306" s="696"/>
      <c r="T306" s="696"/>
      <c r="U306" s="696"/>
      <c r="W306" s="697" t="s">
        <v>89</v>
      </c>
      <c r="X306" s="697"/>
      <c r="AA306" s="696"/>
      <c r="AB306" s="696"/>
      <c r="AC306" s="373"/>
      <c r="AD306" s="373"/>
      <c r="AE306" s="499"/>
      <c r="AF306" s="500"/>
      <c r="AG306" s="500"/>
      <c r="AL306" s="219"/>
      <c r="AM306" s="14"/>
    </row>
    <row r="307" spans="2:39" ht="11.25" customHeight="1" x14ac:dyDescent="0.25">
      <c r="F307" s="248"/>
      <c r="G307" s="248"/>
      <c r="H307" s="250" t="str">
        <f t="shared" ref="H307:H312" si="35">+H273</f>
        <v xml:space="preserve">   36 Battersea Square</v>
      </c>
      <c r="I307" s="248"/>
      <c r="K307" s="15"/>
      <c r="L307" s="15"/>
      <c r="M307" s="15"/>
      <c r="N307" s="15"/>
      <c r="O307" s="15"/>
      <c r="P307" s="15"/>
      <c r="Q307" s="15"/>
      <c r="R307" s="15"/>
      <c r="S307" s="15"/>
      <c r="T307" s="15"/>
      <c r="U307" s="15"/>
      <c r="V307" s="15"/>
      <c r="W307" s="15"/>
      <c r="X307" s="15"/>
      <c r="Y307" s="15"/>
      <c r="Z307" s="15"/>
      <c r="AA307" s="15"/>
      <c r="AB307" s="15"/>
      <c r="AC307" s="16"/>
      <c r="AD307" s="16"/>
      <c r="AE307" s="16"/>
      <c r="AF307" s="189"/>
      <c r="AG307" s="189"/>
      <c r="AL307" s="219"/>
      <c r="AM307" s="14"/>
    </row>
    <row r="308" spans="2:39" ht="11.25" customHeight="1" x14ac:dyDescent="0.25">
      <c r="F308" s="248"/>
      <c r="G308" s="248"/>
      <c r="H308" s="248" t="str">
        <f t="shared" si="35"/>
        <v xml:space="preserve">   London</v>
      </c>
      <c r="I308" s="251"/>
      <c r="K308" s="250"/>
      <c r="L308" s="18"/>
      <c r="M308" s="18"/>
      <c r="N308" s="18"/>
      <c r="O308" s="18"/>
      <c r="P308" s="18"/>
      <c r="Q308" s="18"/>
      <c r="R308" s="18"/>
      <c r="S308" s="18"/>
      <c r="T308" s="18"/>
      <c r="U308" s="18"/>
      <c r="V308" s="707" t="s">
        <v>57</v>
      </c>
      <c r="W308" s="707"/>
      <c r="X308" s="707"/>
      <c r="Y308" s="707"/>
      <c r="Z308" s="707"/>
      <c r="AA308" s="707"/>
      <c r="AB308" s="707"/>
      <c r="AC308" s="183"/>
      <c r="AD308" s="183"/>
      <c r="AE308" s="18"/>
      <c r="AF308" s="190"/>
      <c r="AG308" s="190"/>
      <c r="AL308" s="219"/>
      <c r="AM308" s="14"/>
    </row>
    <row r="309" spans="2:39" ht="11.25" customHeight="1" x14ac:dyDescent="0.25">
      <c r="F309" s="248"/>
      <c r="G309" s="248"/>
      <c r="H309" s="248" t="str">
        <f t="shared" si="35"/>
        <v xml:space="preserve">   SW11 3RA</v>
      </c>
      <c r="I309" s="251"/>
      <c r="K309" s="44"/>
      <c r="L309" s="20"/>
      <c r="M309" s="20"/>
      <c r="N309" s="20"/>
      <c r="O309" s="20"/>
      <c r="P309" s="20"/>
      <c r="Q309" s="20"/>
      <c r="R309" s="20"/>
      <c r="S309" s="20"/>
      <c r="T309" s="20"/>
      <c r="U309" s="20"/>
      <c r="V309" s="708" t="s">
        <v>59</v>
      </c>
      <c r="W309" s="708"/>
      <c r="X309" s="708"/>
      <c r="Y309" s="708"/>
      <c r="Z309" s="708"/>
      <c r="AA309" s="708"/>
      <c r="AB309" s="19" t="s">
        <v>60</v>
      </c>
      <c r="AC309" s="184"/>
      <c r="AD309" s="184"/>
      <c r="AE309" s="20"/>
      <c r="AF309" s="191"/>
      <c r="AG309" s="191"/>
      <c r="AL309" s="219"/>
      <c r="AM309" s="14"/>
    </row>
    <row r="310" spans="2:39" ht="11.25" customHeight="1" x14ac:dyDescent="0.25">
      <c r="F310" s="248"/>
      <c r="G310" s="251"/>
      <c r="H310" s="249" t="str">
        <f t="shared" si="35"/>
        <v xml:space="preserve">   T: +020 7326 8001</v>
      </c>
      <c r="I310" s="251"/>
      <c r="K310" s="44"/>
      <c r="L310" s="20"/>
      <c r="M310" s="20"/>
      <c r="N310" s="20"/>
      <c r="O310" s="20"/>
      <c r="P310" s="20"/>
      <c r="Q310" s="20"/>
      <c r="R310" s="20"/>
      <c r="S310" s="20"/>
      <c r="T310" s="20"/>
      <c r="U310" s="20"/>
      <c r="V310" s="708" t="s">
        <v>62</v>
      </c>
      <c r="W310" s="708"/>
      <c r="X310" s="708"/>
      <c r="Y310" s="708"/>
      <c r="Z310" s="708"/>
      <c r="AA310" s="708"/>
      <c r="AB310" s="19" t="s">
        <v>63</v>
      </c>
      <c r="AC310" s="184"/>
      <c r="AD310" s="184"/>
      <c r="AE310" s="20"/>
      <c r="AF310" s="191"/>
      <c r="AG310" s="191"/>
      <c r="AL310" s="219"/>
      <c r="AM310" s="14"/>
    </row>
    <row r="311" spans="2:39" ht="11.25" customHeight="1" x14ac:dyDescent="0.25">
      <c r="F311" s="248"/>
      <c r="G311" s="251"/>
      <c r="H311" s="249" t="str">
        <f t="shared" si="35"/>
        <v xml:space="preserve">   F: +020 7924 2312</v>
      </c>
      <c r="I311" s="251"/>
      <c r="K311" s="44"/>
      <c r="L311" s="20"/>
      <c r="M311" s="20"/>
      <c r="N311" s="20"/>
      <c r="O311" s="20"/>
      <c r="P311" s="20"/>
      <c r="Q311" s="20"/>
      <c r="R311" s="20"/>
      <c r="S311" s="20"/>
      <c r="T311" s="20"/>
      <c r="U311" s="20"/>
      <c r="V311" s="708" t="s">
        <v>64</v>
      </c>
      <c r="W311" s="708"/>
      <c r="X311" s="708"/>
      <c r="Y311" s="708"/>
      <c r="Z311" s="708"/>
      <c r="AA311" s="708"/>
      <c r="AB311" s="19" t="s">
        <v>65</v>
      </c>
      <c r="AC311" s="184"/>
      <c r="AD311" s="184"/>
      <c r="AE311" s="20"/>
      <c r="AF311" s="191"/>
      <c r="AG311" s="191"/>
      <c r="AL311" s="219"/>
      <c r="AM311" s="14"/>
    </row>
    <row r="312" spans="2:39" ht="11.25" customHeight="1" x14ac:dyDescent="0.25">
      <c r="F312" s="248"/>
      <c r="G312" s="251"/>
      <c r="H312" s="249" t="str">
        <f t="shared" si="35"/>
        <v xml:space="preserve">   E: exams@rad.org.uk</v>
      </c>
      <c r="I312" s="251"/>
      <c r="K312" s="44"/>
      <c r="L312" s="20"/>
      <c r="M312" s="20"/>
      <c r="N312" s="20"/>
      <c r="O312" s="20"/>
      <c r="P312" s="20"/>
      <c r="Q312" s="20"/>
      <c r="R312" s="20"/>
      <c r="S312" s="20"/>
      <c r="T312" s="20"/>
      <c r="U312" s="20"/>
      <c r="V312" s="708" t="s">
        <v>66</v>
      </c>
      <c r="W312" s="708"/>
      <c r="X312" s="708"/>
      <c r="Y312" s="708"/>
      <c r="Z312" s="708"/>
      <c r="AA312" s="708"/>
      <c r="AB312" s="19" t="s">
        <v>67</v>
      </c>
      <c r="AC312" s="184"/>
      <c r="AD312" s="184"/>
      <c r="AE312" s="20"/>
      <c r="AF312" s="191"/>
      <c r="AG312" s="191"/>
      <c r="AL312" s="219"/>
      <c r="AM312" s="14"/>
    </row>
    <row r="313" spans="2:39" ht="11.25" customHeight="1" x14ac:dyDescent="0.25">
      <c r="B313" s="249" t="s">
        <v>71</v>
      </c>
      <c r="K313" s="44"/>
      <c r="L313" s="20"/>
      <c r="M313" s="20"/>
      <c r="N313" s="20"/>
      <c r="O313" s="20"/>
      <c r="P313" s="20"/>
      <c r="Q313" s="45"/>
      <c r="R313" s="45"/>
      <c r="S313" s="45"/>
      <c r="T313" s="20"/>
      <c r="U313" s="20"/>
      <c r="V313" s="708" t="s">
        <v>69</v>
      </c>
      <c r="W313" s="708"/>
      <c r="X313" s="708"/>
      <c r="Y313" s="708"/>
      <c r="Z313" s="708"/>
      <c r="AA313" s="708"/>
      <c r="AB313" s="19" t="s">
        <v>70</v>
      </c>
      <c r="AC313" s="184"/>
      <c r="AD313" s="184"/>
      <c r="AE313" s="20"/>
      <c r="AF313" s="191"/>
      <c r="AG313" s="191"/>
      <c r="AL313" s="219"/>
      <c r="AM313" s="14"/>
    </row>
    <row r="314" spans="2:39" ht="4.5" customHeight="1" x14ac:dyDescent="0.25">
      <c r="L314" s="21"/>
      <c r="M314" s="21"/>
      <c r="N314" s="21"/>
      <c r="O314" s="21"/>
      <c r="P314" s="21"/>
      <c r="Q314" s="21"/>
      <c r="R314" s="21"/>
      <c r="S314" s="21"/>
      <c r="T314" s="21"/>
      <c r="U314" s="21"/>
      <c r="V314" s="46"/>
      <c r="W314" s="46"/>
      <c r="X314" s="46"/>
      <c r="Y314" s="46"/>
      <c r="Z314" s="46"/>
      <c r="AA314" s="46"/>
      <c r="AB314" s="46"/>
      <c r="AC314" s="185"/>
      <c r="AD314" s="185"/>
      <c r="AE314" s="21"/>
      <c r="AF314" s="193"/>
      <c r="AG314" s="193"/>
      <c r="AL314" s="219"/>
      <c r="AM314" s="14"/>
    </row>
    <row r="315" spans="2:39" ht="19.5" customHeight="1" x14ac:dyDescent="0.25">
      <c r="B315" s="713" t="s">
        <v>72</v>
      </c>
      <c r="C315" s="713"/>
      <c r="D315" s="713"/>
      <c r="E315" s="713"/>
      <c r="F315" s="713"/>
      <c r="G315" s="713"/>
      <c r="H315" s="713"/>
      <c r="I315" s="23" t="str">
        <f>+'3 - FORM AEC1 (2016)'!$G$19</f>
        <v/>
      </c>
      <c r="J315" s="714" t="str">
        <f>'3 - FORM AEC1 (2016)'!$H$18</f>
        <v/>
      </c>
      <c r="K315" s="714"/>
      <c r="L315" s="24"/>
      <c r="M315" s="25"/>
      <c r="N315" s="715" t="s">
        <v>73</v>
      </c>
      <c r="O315" s="715"/>
      <c r="P315" s="715"/>
      <c r="Q315" s="715"/>
      <c r="R315" s="715"/>
      <c r="S315" s="716"/>
      <c r="T315" s="716"/>
      <c r="U315" s="716"/>
      <c r="V315" s="716"/>
      <c r="W315" s="716"/>
      <c r="X315" s="716"/>
      <c r="Y315" s="716"/>
      <c r="Z315" s="716"/>
      <c r="AA315" s="716"/>
      <c r="AB315" s="716"/>
      <c r="AC315" s="373"/>
      <c r="AD315" s="373"/>
      <c r="AE315" s="501"/>
      <c r="AF315" s="502"/>
      <c r="AG315" s="502"/>
      <c r="AH315" s="187"/>
      <c r="AI315" s="230"/>
      <c r="AJ315" s="187"/>
      <c r="AL315" s="219"/>
      <c r="AM315" s="14"/>
    </row>
    <row r="316" spans="2:39" ht="11.25" customHeight="1" thickBot="1" x14ac:dyDescent="0.3">
      <c r="I316" s="27"/>
      <c r="J316" s="28"/>
      <c r="K316" s="27"/>
      <c r="L316" s="29"/>
      <c r="S316" s="30"/>
      <c r="T316" s="30"/>
      <c r="U316" s="26"/>
      <c r="V316" s="26"/>
      <c r="W316" s="26"/>
      <c r="X316" s="26"/>
      <c r="Y316" s="26"/>
      <c r="Z316" s="26"/>
      <c r="AA316" s="26"/>
      <c r="AB316" s="26"/>
      <c r="AC316" s="31"/>
      <c r="AD316" s="31"/>
      <c r="AE316" s="31"/>
      <c r="AF316" s="194"/>
      <c r="AG316" s="194"/>
      <c r="AH316" s="187"/>
      <c r="AI316" s="230"/>
      <c r="AJ316" s="187"/>
      <c r="AL316" s="219"/>
      <c r="AM316" s="14"/>
    </row>
    <row r="317" spans="2:39" ht="19.7" customHeight="1" thickBot="1" x14ac:dyDescent="0.3">
      <c r="B317" s="723" t="s">
        <v>74</v>
      </c>
      <c r="C317" s="723"/>
      <c r="D317" s="725" t="s">
        <v>75</v>
      </c>
      <c r="E317" s="725"/>
      <c r="F317" s="725" t="s">
        <v>76</v>
      </c>
      <c r="G317" s="725"/>
      <c r="H317" s="725" t="s">
        <v>77</v>
      </c>
      <c r="I317" s="717" t="s">
        <v>78</v>
      </c>
      <c r="J317" s="704" t="s">
        <v>39</v>
      </c>
      <c r="K317" s="704" t="s">
        <v>40</v>
      </c>
      <c r="L317" s="32"/>
      <c r="M317" s="717" t="s">
        <v>79</v>
      </c>
      <c r="N317" s="719" t="s">
        <v>415</v>
      </c>
      <c r="O317" s="721" t="s">
        <v>81</v>
      </c>
      <c r="P317" s="721"/>
      <c r="Q317" s="727" t="s">
        <v>82</v>
      </c>
      <c r="R317" s="727"/>
      <c r="S317" s="729" t="s">
        <v>83</v>
      </c>
      <c r="T317" s="729"/>
      <c r="U317" s="704" t="s">
        <v>84</v>
      </c>
      <c r="V317" s="704"/>
      <c r="W317" s="704"/>
      <c r="X317" s="704"/>
      <c r="Y317" s="704"/>
      <c r="Z317" s="704"/>
      <c r="AA317" s="709" t="s">
        <v>407</v>
      </c>
      <c r="AB317" s="710"/>
      <c r="AC317" s="163"/>
      <c r="AD317" s="496"/>
      <c r="AE317" s="33"/>
      <c r="AF317" s="195"/>
      <c r="AG317" s="195"/>
      <c r="AH317" s="202" t="s">
        <v>417</v>
      </c>
      <c r="AI317" s="231"/>
      <c r="AJ317" s="199"/>
      <c r="AK317" s="687" t="s">
        <v>416</v>
      </c>
      <c r="AL317" s="219"/>
      <c r="AM317" s="14"/>
    </row>
    <row r="318" spans="2:39" ht="27.75" customHeight="1" thickBot="1" x14ac:dyDescent="0.3">
      <c r="B318" s="724"/>
      <c r="C318" s="724"/>
      <c r="D318" s="726"/>
      <c r="E318" s="726"/>
      <c r="F318" s="726"/>
      <c r="G318" s="726"/>
      <c r="H318" s="726"/>
      <c r="I318" s="718"/>
      <c r="J318" s="705"/>
      <c r="K318" s="705"/>
      <c r="L318" s="240"/>
      <c r="M318" s="718"/>
      <c r="N318" s="720"/>
      <c r="O318" s="722"/>
      <c r="P318" s="722"/>
      <c r="Q318" s="728"/>
      <c r="R318" s="728"/>
      <c r="S318" s="730"/>
      <c r="T318" s="730"/>
      <c r="U318" s="363">
        <v>1</v>
      </c>
      <c r="V318" s="363">
        <v>2</v>
      </c>
      <c r="W318" s="363">
        <v>3</v>
      </c>
      <c r="X318" s="363">
        <v>4</v>
      </c>
      <c r="Y318" s="363">
        <v>5</v>
      </c>
      <c r="Z318" s="363"/>
      <c r="AA318" s="711"/>
      <c r="AB318" s="712"/>
      <c r="AC318" s="163"/>
      <c r="AD318" s="496"/>
      <c r="AE318" s="33"/>
      <c r="AF318" s="195"/>
      <c r="AG318" s="195"/>
      <c r="AH318" s="200" t="s">
        <v>412</v>
      </c>
      <c r="AI318" s="232" t="s">
        <v>80</v>
      </c>
      <c r="AJ318" s="201" t="s">
        <v>413</v>
      </c>
      <c r="AK318" s="688"/>
      <c r="AL318" s="219"/>
      <c r="AM318" s="14"/>
    </row>
    <row r="319" spans="2:39" ht="19.7" customHeight="1" thickBot="1" x14ac:dyDescent="0.3">
      <c r="B319" s="698"/>
      <c r="C319" s="699"/>
      <c r="D319" s="700"/>
      <c r="E319" s="700"/>
      <c r="F319" s="701"/>
      <c r="G319" s="701"/>
      <c r="H319" s="237"/>
      <c r="I319" s="238"/>
      <c r="J319" s="239"/>
      <c r="K319" s="150"/>
      <c r="L319" s="151"/>
      <c r="M319" s="152"/>
      <c r="N319" s="35"/>
      <c r="O319" s="702" t="s">
        <v>85</v>
      </c>
      <c r="P319" s="702"/>
      <c r="Q319" s="703"/>
      <c r="R319" s="703"/>
      <c r="S319" s="703"/>
      <c r="T319" s="703"/>
      <c r="U319" s="37"/>
      <c r="V319" s="37"/>
      <c r="W319" s="37"/>
      <c r="X319" s="37"/>
      <c r="Y319" s="37"/>
      <c r="Z319" s="37"/>
      <c r="AA319" s="706"/>
      <c r="AB319" s="698"/>
      <c r="AC319" s="373"/>
      <c r="AD319" s="373"/>
      <c r="AE319" s="497" t="str">
        <f>IF(OR(ISTEXT(J319)),1,"")</f>
        <v/>
      </c>
      <c r="AF319" s="503"/>
      <c r="AG319" s="503"/>
      <c r="AH319" s="252" t="str">
        <f t="shared" ref="AH319:AH339" si="36">IF(NOT(AE319=1),"",IF(OR(COUNTBLANK(I319:I319)=1), "O", "P"))</f>
        <v/>
      </c>
      <c r="AI319" s="228" t="str">
        <f>IF(M319&lt;&gt;"", YEARFRAC(M319, 'National Information'!$H$23), "")</f>
        <v/>
      </c>
      <c r="AJ319" s="197" t="str">
        <f>IF(NOT(M319&gt;1),"",IF(NOT(AEC2DATA!T192&lt;AI319),"O","P"))</f>
        <v/>
      </c>
      <c r="AK319" s="188" t="str">
        <f t="shared" ref="AK319:AK339" si="37">IF((J319&lt;1),"",IF(OR(COUNTBLANK(D319:D319),(F319:F319)=""),"O","P"))</f>
        <v/>
      </c>
      <c r="AL319" s="219"/>
      <c r="AM319" s="14"/>
    </row>
    <row r="320" spans="2:39" ht="19.7" customHeight="1" thickBot="1" x14ac:dyDescent="0.3">
      <c r="B320" s="685"/>
      <c r="C320" s="686"/>
      <c r="D320" s="692"/>
      <c r="E320" s="692"/>
      <c r="F320" s="681"/>
      <c r="G320" s="681"/>
      <c r="H320" s="153"/>
      <c r="I320" s="154"/>
      <c r="J320" s="155"/>
      <c r="K320" s="156"/>
      <c r="L320" s="36"/>
      <c r="M320" s="152"/>
      <c r="N320" s="35"/>
      <c r="O320" s="682" t="s">
        <v>85</v>
      </c>
      <c r="P320" s="682"/>
      <c r="Q320" s="683"/>
      <c r="R320" s="683"/>
      <c r="S320" s="683"/>
      <c r="T320" s="683"/>
      <c r="U320" s="36"/>
      <c r="V320" s="36"/>
      <c r="W320" s="36"/>
      <c r="X320" s="36"/>
      <c r="Y320" s="36"/>
      <c r="Z320" s="36"/>
      <c r="AA320" s="684"/>
      <c r="AB320" s="685"/>
      <c r="AC320" s="373"/>
      <c r="AD320" s="373"/>
      <c r="AE320" s="497" t="str">
        <f t="shared" ref="AE320:AE339" si="38">IF(OR(ISTEXT(J320)),1,"")</f>
        <v/>
      </c>
      <c r="AF320" s="503"/>
      <c r="AG320" s="503"/>
      <c r="AH320" s="252" t="str">
        <f t="shared" si="36"/>
        <v/>
      </c>
      <c r="AI320" s="228" t="str">
        <f>IF(M320&lt;&gt;"", YEARFRAC(M320, 'National Information'!$H$23), "")</f>
        <v/>
      </c>
      <c r="AJ320" s="197" t="str">
        <f>IF(NOT(M320&gt;1),"",IF(NOT(AEC2DATA!T193&lt;AI320),"O","P"))</f>
        <v/>
      </c>
      <c r="AK320" s="188" t="str">
        <f t="shared" si="37"/>
        <v/>
      </c>
      <c r="AL320" s="219"/>
      <c r="AM320" s="14"/>
    </row>
    <row r="321" spans="2:39" ht="19.7" customHeight="1" thickBot="1" x14ac:dyDescent="0.3">
      <c r="B321" s="685"/>
      <c r="C321" s="686"/>
      <c r="D321" s="692"/>
      <c r="E321" s="692"/>
      <c r="F321" s="681"/>
      <c r="G321" s="681"/>
      <c r="H321" s="153"/>
      <c r="I321" s="154"/>
      <c r="J321" s="155"/>
      <c r="K321" s="156"/>
      <c r="L321" s="36"/>
      <c r="M321" s="152"/>
      <c r="N321" s="35"/>
      <c r="O321" s="682" t="s">
        <v>85</v>
      </c>
      <c r="P321" s="682"/>
      <c r="Q321" s="683"/>
      <c r="R321" s="683"/>
      <c r="S321" s="683"/>
      <c r="T321" s="683"/>
      <c r="U321" s="36"/>
      <c r="V321" s="36"/>
      <c r="W321" s="36"/>
      <c r="X321" s="36"/>
      <c r="Y321" s="36"/>
      <c r="Z321" s="36"/>
      <c r="AA321" s="684"/>
      <c r="AB321" s="685"/>
      <c r="AC321" s="373"/>
      <c r="AD321" s="373"/>
      <c r="AE321" s="497" t="str">
        <f t="shared" si="38"/>
        <v/>
      </c>
      <c r="AF321" s="503"/>
      <c r="AG321" s="503"/>
      <c r="AH321" s="252" t="str">
        <f t="shared" si="36"/>
        <v/>
      </c>
      <c r="AI321" s="228" t="str">
        <f>IF(M321&lt;&gt;"", YEARFRAC(M321, 'National Information'!$H$23), "")</f>
        <v/>
      </c>
      <c r="AJ321" s="197" t="str">
        <f>IF(NOT(M321&gt;1),"",IF(NOT(AEC2DATA!T194&lt;AI321),"O","P"))</f>
        <v/>
      </c>
      <c r="AK321" s="188" t="str">
        <f t="shared" si="37"/>
        <v/>
      </c>
      <c r="AL321" s="219"/>
      <c r="AM321" s="14"/>
    </row>
    <row r="322" spans="2:39" ht="19.7" customHeight="1" thickBot="1" x14ac:dyDescent="0.3">
      <c r="B322" s="685"/>
      <c r="C322" s="686"/>
      <c r="D322" s="692"/>
      <c r="E322" s="692"/>
      <c r="F322" s="681"/>
      <c r="G322" s="681"/>
      <c r="H322" s="153"/>
      <c r="I322" s="154"/>
      <c r="J322" s="155"/>
      <c r="K322" s="156"/>
      <c r="L322" s="36"/>
      <c r="M322" s="152"/>
      <c r="N322" s="35"/>
      <c r="O322" s="682" t="s">
        <v>85</v>
      </c>
      <c r="P322" s="682"/>
      <c r="Q322" s="683"/>
      <c r="R322" s="683"/>
      <c r="S322" s="683"/>
      <c r="T322" s="683"/>
      <c r="U322" s="36"/>
      <c r="V322" s="36"/>
      <c r="W322" s="36"/>
      <c r="X322" s="36"/>
      <c r="Y322" s="36"/>
      <c r="Z322" s="36"/>
      <c r="AA322" s="684"/>
      <c r="AB322" s="685"/>
      <c r="AC322" s="373"/>
      <c r="AD322" s="373"/>
      <c r="AE322" s="497" t="str">
        <f t="shared" si="38"/>
        <v/>
      </c>
      <c r="AF322" s="503"/>
      <c r="AG322" s="503"/>
      <c r="AH322" s="252" t="str">
        <f t="shared" si="36"/>
        <v/>
      </c>
      <c r="AI322" s="228" t="str">
        <f>IF(M322&lt;&gt;"", YEARFRAC(M322, 'National Information'!$H$23), "")</f>
        <v/>
      </c>
      <c r="AJ322" s="197" t="str">
        <f>IF(NOT(M322&gt;1),"",IF(NOT(AEC2DATA!T195&lt;AI322),"O","P"))</f>
        <v/>
      </c>
      <c r="AK322" s="188" t="str">
        <f t="shared" si="37"/>
        <v/>
      </c>
      <c r="AL322" s="219"/>
      <c r="AM322" s="14"/>
    </row>
    <row r="323" spans="2:39" ht="19.7" customHeight="1" thickBot="1" x14ac:dyDescent="0.3">
      <c r="B323" s="685"/>
      <c r="C323" s="686"/>
      <c r="D323" s="692"/>
      <c r="E323" s="692"/>
      <c r="F323" s="681"/>
      <c r="G323" s="681"/>
      <c r="H323" s="153"/>
      <c r="I323" s="154"/>
      <c r="J323" s="155"/>
      <c r="K323" s="156"/>
      <c r="L323" s="36"/>
      <c r="M323" s="152"/>
      <c r="N323" s="35"/>
      <c r="O323" s="682" t="s">
        <v>85</v>
      </c>
      <c r="P323" s="682"/>
      <c r="Q323" s="683"/>
      <c r="R323" s="683"/>
      <c r="S323" s="683"/>
      <c r="T323" s="683"/>
      <c r="U323" s="36"/>
      <c r="V323" s="36"/>
      <c r="W323" s="36"/>
      <c r="X323" s="36"/>
      <c r="Y323" s="36"/>
      <c r="Z323" s="36"/>
      <c r="AA323" s="684"/>
      <c r="AB323" s="685"/>
      <c r="AC323" s="373"/>
      <c r="AD323" s="373"/>
      <c r="AE323" s="497" t="str">
        <f t="shared" si="38"/>
        <v/>
      </c>
      <c r="AF323" s="503"/>
      <c r="AG323" s="503"/>
      <c r="AH323" s="252" t="str">
        <f t="shared" si="36"/>
        <v/>
      </c>
      <c r="AI323" s="228" t="str">
        <f>IF(M323&lt;&gt;"", YEARFRAC(M323, 'National Information'!$H$23), "")</f>
        <v/>
      </c>
      <c r="AJ323" s="197" t="str">
        <f>IF(NOT(M323&gt;1),"",IF(NOT(AEC2DATA!T196&lt;AI323),"O","P"))</f>
        <v/>
      </c>
      <c r="AK323" s="188" t="str">
        <f t="shared" si="37"/>
        <v/>
      </c>
      <c r="AL323" s="219"/>
      <c r="AM323" s="14"/>
    </row>
    <row r="324" spans="2:39" ht="19.7" customHeight="1" thickBot="1" x14ac:dyDescent="0.3">
      <c r="B324" s="685"/>
      <c r="C324" s="686"/>
      <c r="D324" s="692"/>
      <c r="E324" s="692"/>
      <c r="F324" s="681"/>
      <c r="G324" s="681"/>
      <c r="H324" s="153"/>
      <c r="I324" s="154"/>
      <c r="J324" s="155"/>
      <c r="K324" s="156"/>
      <c r="L324" s="36"/>
      <c r="M324" s="152"/>
      <c r="N324" s="35"/>
      <c r="O324" s="682" t="s">
        <v>85</v>
      </c>
      <c r="P324" s="682"/>
      <c r="Q324" s="683"/>
      <c r="R324" s="683"/>
      <c r="S324" s="683"/>
      <c r="T324" s="683"/>
      <c r="U324" s="36"/>
      <c r="V324" s="36"/>
      <c r="W324" s="36"/>
      <c r="X324" s="36"/>
      <c r="Y324" s="36"/>
      <c r="Z324" s="36"/>
      <c r="AA324" s="684"/>
      <c r="AB324" s="685"/>
      <c r="AC324" s="373"/>
      <c r="AD324" s="373"/>
      <c r="AE324" s="497" t="str">
        <f t="shared" si="38"/>
        <v/>
      </c>
      <c r="AF324" s="503"/>
      <c r="AG324" s="503"/>
      <c r="AH324" s="252" t="str">
        <f t="shared" si="36"/>
        <v/>
      </c>
      <c r="AI324" s="228" t="str">
        <f>IF(M324&lt;&gt;"", YEARFRAC(M324, 'National Information'!$H$23), "")</f>
        <v/>
      </c>
      <c r="AJ324" s="197" t="str">
        <f>IF(NOT(M324&gt;1),"",IF(NOT(AEC2DATA!T197&lt;AI324),"O","P"))</f>
        <v/>
      </c>
      <c r="AK324" s="188" t="str">
        <f t="shared" si="37"/>
        <v/>
      </c>
      <c r="AL324" s="219"/>
      <c r="AM324" s="14"/>
    </row>
    <row r="325" spans="2:39" ht="19.7" customHeight="1" thickBot="1" x14ac:dyDescent="0.3">
      <c r="B325" s="685"/>
      <c r="C325" s="686"/>
      <c r="D325" s="692"/>
      <c r="E325" s="692"/>
      <c r="F325" s="681"/>
      <c r="G325" s="681"/>
      <c r="H325" s="153"/>
      <c r="I325" s="154"/>
      <c r="J325" s="155"/>
      <c r="K325" s="156"/>
      <c r="L325" s="36"/>
      <c r="M325" s="152"/>
      <c r="N325" s="35"/>
      <c r="O325" s="682" t="s">
        <v>85</v>
      </c>
      <c r="P325" s="682"/>
      <c r="Q325" s="683"/>
      <c r="R325" s="683"/>
      <c r="S325" s="683"/>
      <c r="T325" s="683"/>
      <c r="U325" s="36"/>
      <c r="V325" s="36"/>
      <c r="W325" s="36"/>
      <c r="X325" s="36"/>
      <c r="Y325" s="36"/>
      <c r="Z325" s="36"/>
      <c r="AA325" s="684"/>
      <c r="AB325" s="685"/>
      <c r="AC325" s="373"/>
      <c r="AD325" s="373"/>
      <c r="AE325" s="497" t="str">
        <f t="shared" si="38"/>
        <v/>
      </c>
      <c r="AF325" s="503"/>
      <c r="AG325" s="503"/>
      <c r="AH325" s="252" t="str">
        <f t="shared" si="36"/>
        <v/>
      </c>
      <c r="AI325" s="228" t="str">
        <f>IF(M325&lt;&gt;"", YEARFRAC(M325, 'National Information'!$H$23), "")</f>
        <v/>
      </c>
      <c r="AJ325" s="197" t="str">
        <f>IF(NOT(M325&gt;1),"",IF(NOT(AEC2DATA!T198&lt;AI325),"O","P"))</f>
        <v/>
      </c>
      <c r="AK325" s="188" t="str">
        <f t="shared" si="37"/>
        <v/>
      </c>
      <c r="AL325" s="219"/>
      <c r="AM325" s="14"/>
    </row>
    <row r="326" spans="2:39" ht="19.7" customHeight="1" thickBot="1" x14ac:dyDescent="0.3">
      <c r="B326" s="685"/>
      <c r="C326" s="686"/>
      <c r="D326" s="692"/>
      <c r="E326" s="692"/>
      <c r="F326" s="681"/>
      <c r="G326" s="681"/>
      <c r="H326" s="153"/>
      <c r="I326" s="154"/>
      <c r="J326" s="155"/>
      <c r="K326" s="156"/>
      <c r="L326" s="36"/>
      <c r="M326" s="152"/>
      <c r="N326" s="35"/>
      <c r="O326" s="682" t="s">
        <v>85</v>
      </c>
      <c r="P326" s="682"/>
      <c r="Q326" s="683"/>
      <c r="R326" s="683"/>
      <c r="S326" s="683"/>
      <c r="T326" s="683"/>
      <c r="U326" s="36"/>
      <c r="V326" s="36"/>
      <c r="W326" s="36"/>
      <c r="X326" s="36"/>
      <c r="Y326" s="36"/>
      <c r="Z326" s="36"/>
      <c r="AA326" s="684"/>
      <c r="AB326" s="685"/>
      <c r="AC326" s="373"/>
      <c r="AD326" s="373"/>
      <c r="AE326" s="497" t="str">
        <f t="shared" si="38"/>
        <v/>
      </c>
      <c r="AF326" s="503"/>
      <c r="AG326" s="503"/>
      <c r="AH326" s="252" t="str">
        <f t="shared" si="36"/>
        <v/>
      </c>
      <c r="AI326" s="228" t="str">
        <f>IF(M326&lt;&gt;"", YEARFRAC(M326, 'National Information'!$H$23), "")</f>
        <v/>
      </c>
      <c r="AJ326" s="197" t="str">
        <f>IF(NOT(M326&gt;1),"",IF(NOT(AEC2DATA!T199&lt;AI326),"O","P"))</f>
        <v/>
      </c>
      <c r="AK326" s="188" t="str">
        <f t="shared" si="37"/>
        <v/>
      </c>
      <c r="AL326" s="219"/>
      <c r="AM326" s="14"/>
    </row>
    <row r="327" spans="2:39" ht="19.7" customHeight="1" thickBot="1" x14ac:dyDescent="0.3">
      <c r="B327" s="685"/>
      <c r="C327" s="686"/>
      <c r="D327" s="692"/>
      <c r="E327" s="692"/>
      <c r="F327" s="681"/>
      <c r="G327" s="681"/>
      <c r="H327" s="153"/>
      <c r="I327" s="154"/>
      <c r="J327" s="155"/>
      <c r="K327" s="156"/>
      <c r="L327" s="36"/>
      <c r="M327" s="152"/>
      <c r="N327" s="35"/>
      <c r="O327" s="682" t="s">
        <v>85</v>
      </c>
      <c r="P327" s="682"/>
      <c r="Q327" s="683"/>
      <c r="R327" s="683"/>
      <c r="S327" s="683"/>
      <c r="T327" s="683"/>
      <c r="U327" s="36"/>
      <c r="V327" s="36"/>
      <c r="W327" s="36"/>
      <c r="X327" s="36"/>
      <c r="Y327" s="36"/>
      <c r="Z327" s="36"/>
      <c r="AA327" s="684"/>
      <c r="AB327" s="685"/>
      <c r="AC327" s="373"/>
      <c r="AD327" s="373"/>
      <c r="AE327" s="497" t="str">
        <f t="shared" si="38"/>
        <v/>
      </c>
      <c r="AF327" s="503"/>
      <c r="AG327" s="503"/>
      <c r="AH327" s="252" t="str">
        <f t="shared" si="36"/>
        <v/>
      </c>
      <c r="AI327" s="228" t="str">
        <f>IF(M327&lt;&gt;"", YEARFRAC(M327, 'National Information'!$H$23), "")</f>
        <v/>
      </c>
      <c r="AJ327" s="197" t="str">
        <f>IF(NOT(M327&gt;1),"",IF(NOT(AEC2DATA!T200&lt;AI327),"O","P"))</f>
        <v/>
      </c>
      <c r="AK327" s="188" t="str">
        <f t="shared" si="37"/>
        <v/>
      </c>
      <c r="AL327" s="219"/>
      <c r="AM327" s="14"/>
    </row>
    <row r="328" spans="2:39" ht="19.7" customHeight="1" thickBot="1" x14ac:dyDescent="0.3">
      <c r="B328" s="685"/>
      <c r="C328" s="686"/>
      <c r="D328" s="692"/>
      <c r="E328" s="692"/>
      <c r="F328" s="681"/>
      <c r="G328" s="681"/>
      <c r="H328" s="153"/>
      <c r="I328" s="154"/>
      <c r="J328" s="155"/>
      <c r="K328" s="156"/>
      <c r="L328" s="36"/>
      <c r="M328" s="152"/>
      <c r="N328" s="35"/>
      <c r="O328" s="682" t="s">
        <v>85</v>
      </c>
      <c r="P328" s="682"/>
      <c r="Q328" s="683"/>
      <c r="R328" s="683"/>
      <c r="S328" s="683"/>
      <c r="T328" s="683"/>
      <c r="U328" s="36"/>
      <c r="V328" s="36"/>
      <c r="W328" s="36"/>
      <c r="X328" s="36"/>
      <c r="Y328" s="36"/>
      <c r="Z328" s="36"/>
      <c r="AA328" s="684"/>
      <c r="AB328" s="685"/>
      <c r="AC328" s="373"/>
      <c r="AD328" s="373"/>
      <c r="AE328" s="497" t="str">
        <f t="shared" si="38"/>
        <v/>
      </c>
      <c r="AF328" s="503"/>
      <c r="AG328" s="503"/>
      <c r="AH328" s="252" t="str">
        <f t="shared" si="36"/>
        <v/>
      </c>
      <c r="AI328" s="228" t="str">
        <f>IF(M328&lt;&gt;"", YEARFRAC(M328, 'National Information'!$H$23), "")</f>
        <v/>
      </c>
      <c r="AJ328" s="197" t="str">
        <f>IF(NOT(M328&gt;1),"",IF(NOT(AEC2DATA!T201&lt;AI328),"O","P"))</f>
        <v/>
      </c>
      <c r="AK328" s="188" t="str">
        <f t="shared" si="37"/>
        <v/>
      </c>
      <c r="AL328" s="219"/>
      <c r="AM328" s="14"/>
    </row>
    <row r="329" spans="2:39" ht="19.7" customHeight="1" thickBot="1" x14ac:dyDescent="0.3">
      <c r="B329" s="685"/>
      <c r="C329" s="686"/>
      <c r="D329" s="692"/>
      <c r="E329" s="692"/>
      <c r="F329" s="681"/>
      <c r="G329" s="681"/>
      <c r="H329" s="153"/>
      <c r="I329" s="154"/>
      <c r="J329" s="155"/>
      <c r="K329" s="156"/>
      <c r="L329" s="36"/>
      <c r="M329" s="152"/>
      <c r="N329" s="35"/>
      <c r="O329" s="682" t="s">
        <v>85</v>
      </c>
      <c r="P329" s="682"/>
      <c r="Q329" s="683"/>
      <c r="R329" s="683"/>
      <c r="S329" s="683"/>
      <c r="T329" s="683"/>
      <c r="U329" s="36"/>
      <c r="V329" s="36"/>
      <c r="W329" s="36"/>
      <c r="X329" s="36"/>
      <c r="Y329" s="36"/>
      <c r="Z329" s="36"/>
      <c r="AA329" s="684"/>
      <c r="AB329" s="685"/>
      <c r="AC329" s="373"/>
      <c r="AD329" s="373"/>
      <c r="AE329" s="497" t="str">
        <f t="shared" si="38"/>
        <v/>
      </c>
      <c r="AF329" s="503"/>
      <c r="AG329" s="503"/>
      <c r="AH329" s="252" t="str">
        <f t="shared" si="36"/>
        <v/>
      </c>
      <c r="AI329" s="228" t="str">
        <f>IF(M329&lt;&gt;"", YEARFRAC(M329, 'National Information'!$H$23), "")</f>
        <v/>
      </c>
      <c r="AJ329" s="197" t="str">
        <f>IF(NOT(M329&gt;1),"",IF(NOT(AEC2DATA!T202&lt;AI329),"O","P"))</f>
        <v/>
      </c>
      <c r="AK329" s="188" t="str">
        <f t="shared" si="37"/>
        <v/>
      </c>
      <c r="AL329" s="219"/>
      <c r="AM329" s="14"/>
    </row>
    <row r="330" spans="2:39" ht="19.7" customHeight="1" thickBot="1" x14ac:dyDescent="0.3">
      <c r="B330" s="685"/>
      <c r="C330" s="686"/>
      <c r="D330" s="692"/>
      <c r="E330" s="692"/>
      <c r="F330" s="681"/>
      <c r="G330" s="681"/>
      <c r="H330" s="153"/>
      <c r="I330" s="154"/>
      <c r="J330" s="155"/>
      <c r="K330" s="156"/>
      <c r="L330" s="36"/>
      <c r="M330" s="152"/>
      <c r="N330" s="35"/>
      <c r="O330" s="682" t="s">
        <v>85</v>
      </c>
      <c r="P330" s="682"/>
      <c r="Q330" s="683"/>
      <c r="R330" s="683"/>
      <c r="S330" s="683"/>
      <c r="T330" s="683"/>
      <c r="U330" s="36"/>
      <c r="V330" s="36"/>
      <c r="W330" s="36"/>
      <c r="X330" s="36"/>
      <c r="Y330" s="36"/>
      <c r="Z330" s="36"/>
      <c r="AA330" s="684"/>
      <c r="AB330" s="685"/>
      <c r="AC330" s="373"/>
      <c r="AD330" s="373"/>
      <c r="AE330" s="497" t="str">
        <f t="shared" si="38"/>
        <v/>
      </c>
      <c r="AF330" s="503"/>
      <c r="AG330" s="503"/>
      <c r="AH330" s="252" t="str">
        <f t="shared" si="36"/>
        <v/>
      </c>
      <c r="AI330" s="228" t="str">
        <f>IF(M330&lt;&gt;"", YEARFRAC(M330, 'National Information'!$H$23), "")</f>
        <v/>
      </c>
      <c r="AJ330" s="197" t="str">
        <f>IF(NOT(M330&gt;1),"",IF(NOT(AEC2DATA!T203&lt;AI330),"O","P"))</f>
        <v/>
      </c>
      <c r="AK330" s="188" t="str">
        <f t="shared" si="37"/>
        <v/>
      </c>
      <c r="AL330" s="219"/>
      <c r="AM330" s="14"/>
    </row>
    <row r="331" spans="2:39" ht="19.7" customHeight="1" thickBot="1" x14ac:dyDescent="0.3">
      <c r="B331" s="685"/>
      <c r="C331" s="686"/>
      <c r="D331" s="692"/>
      <c r="E331" s="692"/>
      <c r="F331" s="681"/>
      <c r="G331" s="681"/>
      <c r="H331" s="153"/>
      <c r="I331" s="154"/>
      <c r="J331" s="155"/>
      <c r="K331" s="156"/>
      <c r="L331" s="36"/>
      <c r="M331" s="152"/>
      <c r="N331" s="35"/>
      <c r="O331" s="682" t="s">
        <v>85</v>
      </c>
      <c r="P331" s="682"/>
      <c r="Q331" s="683"/>
      <c r="R331" s="683"/>
      <c r="S331" s="683"/>
      <c r="T331" s="683"/>
      <c r="U331" s="36"/>
      <c r="V331" s="36"/>
      <c r="W331" s="36"/>
      <c r="X331" s="36"/>
      <c r="Y331" s="36"/>
      <c r="Z331" s="36"/>
      <c r="AA331" s="684"/>
      <c r="AB331" s="685"/>
      <c r="AC331" s="373"/>
      <c r="AD331" s="373"/>
      <c r="AE331" s="497" t="str">
        <f t="shared" si="38"/>
        <v/>
      </c>
      <c r="AF331" s="503"/>
      <c r="AG331" s="503"/>
      <c r="AH331" s="252" t="str">
        <f t="shared" si="36"/>
        <v/>
      </c>
      <c r="AI331" s="228" t="str">
        <f>IF(M331&lt;&gt;"", YEARFRAC(M331, 'National Information'!$H$23), "")</f>
        <v/>
      </c>
      <c r="AJ331" s="197" t="str">
        <f>IF(NOT(M331&gt;1),"",IF(NOT(AEC2DATA!T204&lt;AI331),"O","P"))</f>
        <v/>
      </c>
      <c r="AK331" s="188" t="str">
        <f t="shared" si="37"/>
        <v/>
      </c>
      <c r="AL331" s="219"/>
      <c r="AM331" s="14"/>
    </row>
    <row r="332" spans="2:39" ht="19.7" customHeight="1" thickBot="1" x14ac:dyDescent="0.3">
      <c r="B332" s="685"/>
      <c r="C332" s="686"/>
      <c r="D332" s="692"/>
      <c r="E332" s="692"/>
      <c r="F332" s="681"/>
      <c r="G332" s="681"/>
      <c r="H332" s="153"/>
      <c r="I332" s="154"/>
      <c r="J332" s="155"/>
      <c r="K332" s="156"/>
      <c r="L332" s="36"/>
      <c r="M332" s="152"/>
      <c r="N332" s="35"/>
      <c r="O332" s="682" t="s">
        <v>85</v>
      </c>
      <c r="P332" s="682"/>
      <c r="Q332" s="683"/>
      <c r="R332" s="683"/>
      <c r="S332" s="683"/>
      <c r="T332" s="683"/>
      <c r="U332" s="36"/>
      <c r="V332" s="36"/>
      <c r="W332" s="36"/>
      <c r="X332" s="36"/>
      <c r="Y332" s="36"/>
      <c r="Z332" s="36"/>
      <c r="AA332" s="684"/>
      <c r="AB332" s="685"/>
      <c r="AC332" s="373"/>
      <c r="AD332" s="373"/>
      <c r="AE332" s="497" t="str">
        <f t="shared" si="38"/>
        <v/>
      </c>
      <c r="AF332" s="503"/>
      <c r="AG332" s="503"/>
      <c r="AH332" s="252" t="str">
        <f t="shared" si="36"/>
        <v/>
      </c>
      <c r="AI332" s="228" t="str">
        <f>IF(M332&lt;&gt;"", YEARFRAC(M332, 'National Information'!$H$23), "")</f>
        <v/>
      </c>
      <c r="AJ332" s="197" t="str">
        <f>IF(NOT(M332&gt;1),"",IF(NOT(AEC2DATA!T205&lt;AI332),"O","P"))</f>
        <v/>
      </c>
      <c r="AK332" s="188" t="str">
        <f t="shared" si="37"/>
        <v/>
      </c>
      <c r="AL332" s="219"/>
      <c r="AM332" s="14"/>
    </row>
    <row r="333" spans="2:39" ht="19.7" customHeight="1" thickBot="1" x14ac:dyDescent="0.3">
      <c r="B333" s="685"/>
      <c r="C333" s="686"/>
      <c r="D333" s="692"/>
      <c r="E333" s="692"/>
      <c r="F333" s="681"/>
      <c r="G333" s="681"/>
      <c r="H333" s="153"/>
      <c r="I333" s="154"/>
      <c r="J333" s="155"/>
      <c r="K333" s="156"/>
      <c r="L333" s="36"/>
      <c r="M333" s="152"/>
      <c r="N333" s="35"/>
      <c r="O333" s="682" t="s">
        <v>85</v>
      </c>
      <c r="P333" s="682"/>
      <c r="Q333" s="683"/>
      <c r="R333" s="683"/>
      <c r="S333" s="683"/>
      <c r="T333" s="683"/>
      <c r="U333" s="36"/>
      <c r="V333" s="36"/>
      <c r="W333" s="36"/>
      <c r="X333" s="36"/>
      <c r="Y333" s="36"/>
      <c r="Z333" s="36"/>
      <c r="AA333" s="684"/>
      <c r="AB333" s="685"/>
      <c r="AC333" s="373"/>
      <c r="AD333" s="373"/>
      <c r="AE333" s="497" t="str">
        <f t="shared" si="38"/>
        <v/>
      </c>
      <c r="AF333" s="503"/>
      <c r="AG333" s="503"/>
      <c r="AH333" s="252" t="str">
        <f t="shared" si="36"/>
        <v/>
      </c>
      <c r="AI333" s="228" t="str">
        <f>IF(M333&lt;&gt;"", YEARFRAC(M333, 'National Information'!$H$23), "")</f>
        <v/>
      </c>
      <c r="AJ333" s="197" t="str">
        <f>IF(NOT(M333&gt;1),"",IF(NOT(AEC2DATA!T206&lt;AI333),"O","P"))</f>
        <v/>
      </c>
      <c r="AK333" s="188" t="str">
        <f t="shared" si="37"/>
        <v/>
      </c>
      <c r="AL333" s="219"/>
      <c r="AM333" s="14"/>
    </row>
    <row r="334" spans="2:39" ht="19.7" customHeight="1" thickBot="1" x14ac:dyDescent="0.3">
      <c r="B334" s="685"/>
      <c r="C334" s="686"/>
      <c r="D334" s="692"/>
      <c r="E334" s="692"/>
      <c r="F334" s="681"/>
      <c r="G334" s="681"/>
      <c r="H334" s="153"/>
      <c r="I334" s="154"/>
      <c r="J334" s="155"/>
      <c r="K334" s="156"/>
      <c r="L334" s="36"/>
      <c r="M334" s="152"/>
      <c r="N334" s="35"/>
      <c r="O334" s="682" t="s">
        <v>85</v>
      </c>
      <c r="P334" s="682"/>
      <c r="Q334" s="683"/>
      <c r="R334" s="683"/>
      <c r="S334" s="683"/>
      <c r="T334" s="683"/>
      <c r="U334" s="36"/>
      <c r="V334" s="36"/>
      <c r="W334" s="36"/>
      <c r="X334" s="36"/>
      <c r="Y334" s="36"/>
      <c r="Z334" s="36"/>
      <c r="AA334" s="684"/>
      <c r="AB334" s="685"/>
      <c r="AC334" s="373"/>
      <c r="AD334" s="373"/>
      <c r="AE334" s="497" t="str">
        <f t="shared" si="38"/>
        <v/>
      </c>
      <c r="AF334" s="503"/>
      <c r="AG334" s="503"/>
      <c r="AH334" s="252" t="str">
        <f t="shared" si="36"/>
        <v/>
      </c>
      <c r="AI334" s="228" t="str">
        <f>IF(M334&lt;&gt;"", YEARFRAC(M334, 'National Information'!$H$23), "")</f>
        <v/>
      </c>
      <c r="AJ334" s="197" t="str">
        <f>IF(NOT(M334&gt;1),"",IF(NOT(AEC2DATA!T207&lt;AI334),"O","P"))</f>
        <v/>
      </c>
      <c r="AK334" s="188" t="str">
        <f t="shared" si="37"/>
        <v/>
      </c>
      <c r="AL334" s="219"/>
      <c r="AM334" s="14"/>
    </row>
    <row r="335" spans="2:39" ht="19.7" customHeight="1" thickBot="1" x14ac:dyDescent="0.3">
      <c r="B335" s="685"/>
      <c r="C335" s="686"/>
      <c r="D335" s="692"/>
      <c r="E335" s="692"/>
      <c r="F335" s="681"/>
      <c r="G335" s="681"/>
      <c r="H335" s="153"/>
      <c r="I335" s="154"/>
      <c r="J335" s="155"/>
      <c r="K335" s="156"/>
      <c r="L335" s="36"/>
      <c r="M335" s="152"/>
      <c r="N335" s="35"/>
      <c r="O335" s="682" t="s">
        <v>85</v>
      </c>
      <c r="P335" s="682"/>
      <c r="Q335" s="683"/>
      <c r="R335" s="683"/>
      <c r="S335" s="683"/>
      <c r="T335" s="683"/>
      <c r="U335" s="36"/>
      <c r="V335" s="36"/>
      <c r="W335" s="36"/>
      <c r="X335" s="36"/>
      <c r="Y335" s="36"/>
      <c r="Z335" s="36"/>
      <c r="AA335" s="684"/>
      <c r="AB335" s="685"/>
      <c r="AC335" s="373"/>
      <c r="AD335" s="373"/>
      <c r="AE335" s="497" t="str">
        <f t="shared" si="38"/>
        <v/>
      </c>
      <c r="AF335" s="503"/>
      <c r="AG335" s="503"/>
      <c r="AH335" s="252" t="str">
        <f t="shared" si="36"/>
        <v/>
      </c>
      <c r="AI335" s="228" t="str">
        <f>IF(M335&lt;&gt;"", YEARFRAC(M335, 'National Information'!$H$23), "")</f>
        <v/>
      </c>
      <c r="AJ335" s="197" t="str">
        <f>IF(NOT(M335&gt;1),"",IF(NOT(AEC2DATA!T208&lt;AI335),"O","P"))</f>
        <v/>
      </c>
      <c r="AK335" s="188" t="str">
        <f t="shared" si="37"/>
        <v/>
      </c>
      <c r="AL335" s="219"/>
      <c r="AM335" s="14"/>
    </row>
    <row r="336" spans="2:39" ht="19.7" customHeight="1" thickBot="1" x14ac:dyDescent="0.3">
      <c r="B336" s="685"/>
      <c r="C336" s="686"/>
      <c r="D336" s="692"/>
      <c r="E336" s="692"/>
      <c r="F336" s="681"/>
      <c r="G336" s="681"/>
      <c r="H336" s="153"/>
      <c r="I336" s="154"/>
      <c r="J336" s="155"/>
      <c r="K336" s="156"/>
      <c r="L336" s="36"/>
      <c r="M336" s="152"/>
      <c r="N336" s="35"/>
      <c r="O336" s="682" t="s">
        <v>85</v>
      </c>
      <c r="P336" s="682"/>
      <c r="Q336" s="683"/>
      <c r="R336" s="683"/>
      <c r="S336" s="683"/>
      <c r="T336" s="683"/>
      <c r="U336" s="36"/>
      <c r="V336" s="36"/>
      <c r="W336" s="36"/>
      <c r="X336" s="36"/>
      <c r="Y336" s="36"/>
      <c r="Z336" s="36"/>
      <c r="AA336" s="684"/>
      <c r="AB336" s="685"/>
      <c r="AC336" s="373"/>
      <c r="AD336" s="373"/>
      <c r="AE336" s="497" t="str">
        <f t="shared" si="38"/>
        <v/>
      </c>
      <c r="AF336" s="503"/>
      <c r="AG336" s="503"/>
      <c r="AH336" s="252" t="str">
        <f t="shared" si="36"/>
        <v/>
      </c>
      <c r="AI336" s="228" t="str">
        <f>IF(M336&lt;&gt;"", YEARFRAC(M336, 'National Information'!$H$23), "")</f>
        <v/>
      </c>
      <c r="AJ336" s="197" t="str">
        <f>IF(NOT(M336&gt;1),"",IF(NOT(AEC2DATA!T209&lt;AI336),"O","P"))</f>
        <v/>
      </c>
      <c r="AK336" s="188" t="str">
        <f t="shared" si="37"/>
        <v/>
      </c>
      <c r="AL336" s="219"/>
      <c r="AM336" s="14"/>
    </row>
    <row r="337" spans="2:39" ht="19.7" customHeight="1" thickBot="1" x14ac:dyDescent="0.3">
      <c r="B337" s="685"/>
      <c r="C337" s="686"/>
      <c r="D337" s="692"/>
      <c r="E337" s="692"/>
      <c r="F337" s="681"/>
      <c r="G337" s="681"/>
      <c r="H337" s="153"/>
      <c r="I337" s="154"/>
      <c r="J337" s="155"/>
      <c r="K337" s="157"/>
      <c r="L337" s="158"/>
      <c r="M337" s="152"/>
      <c r="N337" s="35"/>
      <c r="O337" s="682" t="s">
        <v>85</v>
      </c>
      <c r="P337" s="682"/>
      <c r="Q337" s="683"/>
      <c r="R337" s="683"/>
      <c r="S337" s="683"/>
      <c r="T337" s="683"/>
      <c r="U337" s="36"/>
      <c r="V337" s="36"/>
      <c r="W337" s="36"/>
      <c r="X337" s="36"/>
      <c r="Y337" s="36"/>
      <c r="Z337" s="36"/>
      <c r="AA337" s="684"/>
      <c r="AB337" s="685"/>
      <c r="AC337" s="373"/>
      <c r="AD337" s="373"/>
      <c r="AE337" s="497" t="str">
        <f t="shared" si="38"/>
        <v/>
      </c>
      <c r="AF337" s="503"/>
      <c r="AG337" s="503"/>
      <c r="AH337" s="252" t="str">
        <f t="shared" si="36"/>
        <v/>
      </c>
      <c r="AI337" s="228" t="str">
        <f>IF(M337&lt;&gt;"", YEARFRAC(M337, 'National Information'!$H$23), "")</f>
        <v/>
      </c>
      <c r="AJ337" s="197" t="str">
        <f>IF(NOT(M337&gt;1),"",IF(NOT(AEC2DATA!T210&lt;AI337),"O","P"))</f>
        <v/>
      </c>
      <c r="AK337" s="188" t="str">
        <f t="shared" si="37"/>
        <v/>
      </c>
      <c r="AL337" s="219"/>
      <c r="AM337" s="14"/>
    </row>
    <row r="338" spans="2:39" ht="19.7" customHeight="1" thickBot="1" x14ac:dyDescent="0.3">
      <c r="B338" s="685"/>
      <c r="C338" s="686"/>
      <c r="D338" s="692"/>
      <c r="E338" s="692"/>
      <c r="F338" s="681"/>
      <c r="G338" s="681"/>
      <c r="H338" s="153"/>
      <c r="I338" s="154"/>
      <c r="J338" s="155"/>
      <c r="K338" s="157"/>
      <c r="L338" s="158"/>
      <c r="M338" s="152"/>
      <c r="N338" s="35"/>
      <c r="O338" s="682" t="s">
        <v>85</v>
      </c>
      <c r="P338" s="682"/>
      <c r="Q338" s="683"/>
      <c r="R338" s="683"/>
      <c r="S338" s="683"/>
      <c r="T338" s="683"/>
      <c r="U338" s="36"/>
      <c r="V338" s="36"/>
      <c r="W338" s="36"/>
      <c r="X338" s="36"/>
      <c r="Y338" s="36"/>
      <c r="Z338" s="36"/>
      <c r="AA338" s="684"/>
      <c r="AB338" s="685"/>
      <c r="AC338" s="373"/>
      <c r="AD338" s="373"/>
      <c r="AE338" s="497" t="str">
        <f t="shared" si="38"/>
        <v/>
      </c>
      <c r="AF338" s="503"/>
      <c r="AG338" s="503"/>
      <c r="AH338" s="252" t="str">
        <f t="shared" si="36"/>
        <v/>
      </c>
      <c r="AI338" s="228" t="str">
        <f>IF(M338&lt;&gt;"", YEARFRAC(M338, 'National Information'!$H$23), "")</f>
        <v/>
      </c>
      <c r="AJ338" s="197" t="str">
        <f>IF(NOT(M338&gt;1),"",IF(NOT(AEC2DATA!T211&lt;AI338),"O","P"))</f>
        <v/>
      </c>
      <c r="AK338" s="188" t="str">
        <f t="shared" si="37"/>
        <v/>
      </c>
      <c r="AL338" s="219"/>
      <c r="AM338" s="14"/>
    </row>
    <row r="339" spans="2:39" ht="19.7" customHeight="1" x14ac:dyDescent="0.25">
      <c r="B339" s="685"/>
      <c r="C339" s="686"/>
      <c r="D339" s="692"/>
      <c r="E339" s="692"/>
      <c r="F339" s="681"/>
      <c r="G339" s="681"/>
      <c r="H339" s="153"/>
      <c r="I339" s="154"/>
      <c r="J339" s="155"/>
      <c r="K339" s="157"/>
      <c r="L339" s="158"/>
      <c r="M339" s="152"/>
      <c r="N339" s="35"/>
      <c r="O339" s="682" t="s">
        <v>85</v>
      </c>
      <c r="P339" s="682"/>
      <c r="Q339" s="683"/>
      <c r="R339" s="683"/>
      <c r="S339" s="683"/>
      <c r="T339" s="683"/>
      <c r="U339" s="36"/>
      <c r="V339" s="36"/>
      <c r="W339" s="36"/>
      <c r="X339" s="36"/>
      <c r="Y339" s="36"/>
      <c r="Z339" s="36"/>
      <c r="AA339" s="684"/>
      <c r="AB339" s="685"/>
      <c r="AC339" s="373"/>
      <c r="AD339" s="373"/>
      <c r="AE339" s="497" t="str">
        <f t="shared" si="38"/>
        <v/>
      </c>
      <c r="AF339" s="503"/>
      <c r="AG339" s="503"/>
      <c r="AH339" s="252" t="str">
        <f t="shared" si="36"/>
        <v/>
      </c>
      <c r="AI339" s="228" t="str">
        <f>IF(M339&lt;&gt;"", YEARFRAC(M339, 'National Information'!$H$23), "")</f>
        <v/>
      </c>
      <c r="AJ339" s="197" t="str">
        <f>IF(NOT(M339&gt;1),"",IF(NOT(AEC2DATA!T212&lt;AI339),"O","P"))</f>
        <v/>
      </c>
      <c r="AK339" s="188" t="str">
        <f t="shared" si="37"/>
        <v/>
      </c>
      <c r="AL339" s="219"/>
      <c r="AM339" s="14"/>
    </row>
    <row r="340" spans="2:39" ht="19.7" customHeight="1" x14ac:dyDescent="0.25">
      <c r="B340" s="693" t="s">
        <v>475</v>
      </c>
      <c r="C340" s="693"/>
      <c r="D340" s="694"/>
      <c r="E340" s="694"/>
      <c r="F340" s="694"/>
      <c r="G340" s="694"/>
      <c r="H340" s="693"/>
      <c r="L340" s="695"/>
      <c r="M340" s="695"/>
      <c r="N340" s="695"/>
      <c r="O340" s="695"/>
      <c r="P340" s="695"/>
      <c r="Q340" s="695"/>
      <c r="S340" s="696"/>
      <c r="T340" s="696"/>
      <c r="U340" s="696"/>
      <c r="W340" s="697" t="s">
        <v>89</v>
      </c>
      <c r="X340" s="697"/>
      <c r="AA340" s="696"/>
      <c r="AB340" s="696"/>
      <c r="AC340" s="373"/>
      <c r="AD340" s="373"/>
      <c r="AE340" s="499"/>
      <c r="AF340" s="500"/>
      <c r="AG340" s="500"/>
      <c r="AI340" s="186"/>
      <c r="AL340" s="219"/>
      <c r="AM340" s="14"/>
    </row>
    <row r="341" spans="2:39" ht="11.25" customHeight="1" x14ac:dyDescent="0.25">
      <c r="F341" s="248"/>
      <c r="G341" s="248"/>
      <c r="H341" s="250" t="str">
        <f t="shared" ref="H341:H346" si="39">+H307</f>
        <v xml:space="preserve">   36 Battersea Square</v>
      </c>
      <c r="I341" s="248"/>
      <c r="K341" s="15"/>
      <c r="L341" s="15"/>
      <c r="M341" s="15"/>
      <c r="N341" s="15"/>
      <c r="O341" s="15"/>
      <c r="P341" s="15"/>
      <c r="Q341" s="15"/>
      <c r="R341" s="15"/>
      <c r="S341" s="15"/>
      <c r="T341" s="15"/>
      <c r="U341" s="15"/>
      <c r="V341" s="15"/>
      <c r="W341" s="15"/>
      <c r="X341" s="15"/>
      <c r="Y341" s="15"/>
      <c r="Z341" s="15"/>
      <c r="AA341" s="15"/>
      <c r="AB341" s="15"/>
      <c r="AC341" s="16"/>
      <c r="AD341" s="16"/>
      <c r="AE341" s="16"/>
      <c r="AF341" s="189"/>
      <c r="AG341" s="189"/>
      <c r="AL341" s="219"/>
      <c r="AM341" s="14"/>
    </row>
    <row r="342" spans="2:39" ht="11.25" customHeight="1" x14ac:dyDescent="0.25">
      <c r="F342" s="248"/>
      <c r="G342" s="248"/>
      <c r="H342" s="248" t="str">
        <f t="shared" si="39"/>
        <v xml:space="preserve">   London</v>
      </c>
      <c r="I342" s="251"/>
      <c r="K342" s="250"/>
      <c r="L342" s="18"/>
      <c r="M342" s="18"/>
      <c r="N342" s="18"/>
      <c r="O342" s="18"/>
      <c r="P342" s="18"/>
      <c r="Q342" s="18"/>
      <c r="R342" s="18"/>
      <c r="S342" s="18"/>
      <c r="T342" s="18"/>
      <c r="U342" s="18"/>
      <c r="V342" s="707" t="s">
        <v>57</v>
      </c>
      <c r="W342" s="707"/>
      <c r="X342" s="707"/>
      <c r="Y342" s="707"/>
      <c r="Z342" s="707"/>
      <c r="AA342" s="707"/>
      <c r="AB342" s="707"/>
      <c r="AC342" s="183"/>
      <c r="AD342" s="183"/>
      <c r="AE342" s="18"/>
      <c r="AF342" s="190"/>
      <c r="AG342" s="190"/>
      <c r="AL342" s="219"/>
      <c r="AM342" s="14"/>
    </row>
    <row r="343" spans="2:39" ht="11.25" customHeight="1" x14ac:dyDescent="0.25">
      <c r="F343" s="248"/>
      <c r="G343" s="248"/>
      <c r="H343" s="248" t="str">
        <f t="shared" si="39"/>
        <v xml:space="preserve">   SW11 3RA</v>
      </c>
      <c r="I343" s="251"/>
      <c r="K343" s="44"/>
      <c r="L343" s="20"/>
      <c r="M343" s="20"/>
      <c r="N343" s="20"/>
      <c r="O343" s="20"/>
      <c r="P343" s="20"/>
      <c r="Q343" s="20"/>
      <c r="R343" s="20"/>
      <c r="S343" s="20"/>
      <c r="T343" s="20"/>
      <c r="U343" s="20"/>
      <c r="V343" s="708" t="s">
        <v>59</v>
      </c>
      <c r="W343" s="708"/>
      <c r="X343" s="708"/>
      <c r="Y343" s="708"/>
      <c r="Z343" s="708"/>
      <c r="AA343" s="708"/>
      <c r="AB343" s="19" t="s">
        <v>60</v>
      </c>
      <c r="AC343" s="184"/>
      <c r="AD343" s="184"/>
      <c r="AE343" s="20"/>
      <c r="AF343" s="191"/>
      <c r="AG343" s="191"/>
      <c r="AL343" s="219"/>
      <c r="AM343" s="14"/>
    </row>
    <row r="344" spans="2:39" ht="11.25" customHeight="1" x14ac:dyDescent="0.25">
      <c r="F344" s="248"/>
      <c r="G344" s="251"/>
      <c r="H344" s="249" t="str">
        <f t="shared" si="39"/>
        <v xml:space="preserve">   T: +020 7326 8001</v>
      </c>
      <c r="I344" s="251"/>
      <c r="K344" s="44"/>
      <c r="L344" s="20"/>
      <c r="M344" s="20"/>
      <c r="N344" s="20"/>
      <c r="O344" s="20"/>
      <c r="P344" s="20"/>
      <c r="Q344" s="20"/>
      <c r="R344" s="20"/>
      <c r="S344" s="20"/>
      <c r="T344" s="20"/>
      <c r="U344" s="20"/>
      <c r="V344" s="708" t="s">
        <v>62</v>
      </c>
      <c r="W344" s="708"/>
      <c r="X344" s="708"/>
      <c r="Y344" s="708"/>
      <c r="Z344" s="708"/>
      <c r="AA344" s="708"/>
      <c r="AB344" s="19" t="s">
        <v>63</v>
      </c>
      <c r="AC344" s="184"/>
      <c r="AD344" s="184"/>
      <c r="AE344" s="20"/>
      <c r="AF344" s="191"/>
      <c r="AG344" s="191"/>
      <c r="AL344" s="219"/>
      <c r="AM344" s="14"/>
    </row>
    <row r="345" spans="2:39" ht="11.25" customHeight="1" x14ac:dyDescent="0.25">
      <c r="F345" s="248"/>
      <c r="G345" s="251"/>
      <c r="H345" s="249" t="str">
        <f t="shared" si="39"/>
        <v xml:space="preserve">   F: +020 7924 2312</v>
      </c>
      <c r="I345" s="251"/>
      <c r="K345" s="44"/>
      <c r="L345" s="20"/>
      <c r="M345" s="20"/>
      <c r="N345" s="20"/>
      <c r="O345" s="20"/>
      <c r="P345" s="20"/>
      <c r="Q345" s="20"/>
      <c r="R345" s="20"/>
      <c r="S345" s="20"/>
      <c r="T345" s="20"/>
      <c r="U345" s="20"/>
      <c r="V345" s="708" t="s">
        <v>64</v>
      </c>
      <c r="W345" s="708"/>
      <c r="X345" s="708"/>
      <c r="Y345" s="708"/>
      <c r="Z345" s="708"/>
      <c r="AA345" s="708"/>
      <c r="AB345" s="19" t="s">
        <v>65</v>
      </c>
      <c r="AC345" s="184"/>
      <c r="AD345" s="184"/>
      <c r="AE345" s="20"/>
      <c r="AF345" s="191"/>
      <c r="AG345" s="191"/>
      <c r="AL345" s="219"/>
      <c r="AM345" s="14"/>
    </row>
    <row r="346" spans="2:39" ht="11.25" customHeight="1" x14ac:dyDescent="0.25">
      <c r="F346" s="248"/>
      <c r="G346" s="251"/>
      <c r="H346" s="249" t="str">
        <f t="shared" si="39"/>
        <v xml:space="preserve">   E: exams@rad.org.uk</v>
      </c>
      <c r="I346" s="251"/>
      <c r="K346" s="44"/>
      <c r="L346" s="20"/>
      <c r="M346" s="20"/>
      <c r="N346" s="20"/>
      <c r="O346" s="20"/>
      <c r="P346" s="20"/>
      <c r="Q346" s="20"/>
      <c r="R346" s="20"/>
      <c r="S346" s="20"/>
      <c r="T346" s="20"/>
      <c r="U346" s="20"/>
      <c r="V346" s="708" t="s">
        <v>66</v>
      </c>
      <c r="W346" s="708"/>
      <c r="X346" s="708"/>
      <c r="Y346" s="708"/>
      <c r="Z346" s="708"/>
      <c r="AA346" s="708"/>
      <c r="AB346" s="19" t="s">
        <v>67</v>
      </c>
      <c r="AC346" s="184"/>
      <c r="AD346" s="184"/>
      <c r="AE346" s="20"/>
      <c r="AF346" s="191"/>
      <c r="AG346" s="191"/>
      <c r="AL346" s="219"/>
      <c r="AM346" s="14"/>
    </row>
    <row r="347" spans="2:39" ht="11.25" customHeight="1" x14ac:dyDescent="0.25">
      <c r="B347" s="249" t="s">
        <v>71</v>
      </c>
      <c r="H347" s="249"/>
      <c r="K347" s="44"/>
      <c r="L347" s="20"/>
      <c r="M347" s="20"/>
      <c r="N347" s="20"/>
      <c r="O347" s="20"/>
      <c r="P347" s="20"/>
      <c r="Q347" s="45"/>
      <c r="R347" s="45"/>
      <c r="S347" s="45"/>
      <c r="T347" s="20"/>
      <c r="U347" s="20"/>
      <c r="V347" s="708" t="s">
        <v>69</v>
      </c>
      <c r="W347" s="708"/>
      <c r="X347" s="708"/>
      <c r="Y347" s="708"/>
      <c r="Z347" s="708"/>
      <c r="AA347" s="708"/>
      <c r="AB347" s="19" t="s">
        <v>70</v>
      </c>
      <c r="AC347" s="184"/>
      <c r="AD347" s="184"/>
      <c r="AE347" s="20"/>
      <c r="AF347" s="191"/>
      <c r="AG347" s="191"/>
      <c r="AL347" s="219"/>
      <c r="AM347" s="14"/>
    </row>
    <row r="348" spans="2:39" ht="4.5" customHeight="1" x14ac:dyDescent="0.25">
      <c r="L348" s="21"/>
      <c r="M348" s="21"/>
      <c r="N348" s="21"/>
      <c r="O348" s="21"/>
      <c r="P348" s="21"/>
      <c r="Q348" s="21"/>
      <c r="R348" s="21"/>
      <c r="S348" s="21"/>
      <c r="T348" s="21"/>
      <c r="U348" s="21"/>
      <c r="V348" s="46"/>
      <c r="W348" s="46"/>
      <c r="X348" s="46"/>
      <c r="Y348" s="46"/>
      <c r="Z348" s="46"/>
      <c r="AA348" s="46"/>
      <c r="AB348" s="46"/>
      <c r="AC348" s="185"/>
      <c r="AD348" s="185"/>
      <c r="AE348" s="21"/>
      <c r="AF348" s="193"/>
      <c r="AG348" s="193"/>
      <c r="AL348" s="219"/>
      <c r="AM348" s="14"/>
    </row>
    <row r="349" spans="2:39" ht="19.5" customHeight="1" x14ac:dyDescent="0.25">
      <c r="B349" s="713" t="s">
        <v>72</v>
      </c>
      <c r="C349" s="713"/>
      <c r="D349" s="713"/>
      <c r="E349" s="713"/>
      <c r="F349" s="713"/>
      <c r="G349" s="713"/>
      <c r="H349" s="713"/>
      <c r="I349" s="23" t="str">
        <f>+'3 - FORM AEC1 (2016)'!$G$19</f>
        <v/>
      </c>
      <c r="J349" s="714" t="str">
        <f>'3 - FORM AEC1 (2016)'!$H$18</f>
        <v/>
      </c>
      <c r="K349" s="714"/>
      <c r="L349" s="24"/>
      <c r="M349" s="25"/>
      <c r="N349" s="715" t="s">
        <v>73</v>
      </c>
      <c r="O349" s="715"/>
      <c r="P349" s="715"/>
      <c r="Q349" s="715"/>
      <c r="R349" s="715"/>
      <c r="S349" s="716"/>
      <c r="T349" s="716"/>
      <c r="U349" s="716"/>
      <c r="V349" s="716"/>
      <c r="W349" s="716"/>
      <c r="X349" s="716"/>
      <c r="Y349" s="716"/>
      <c r="Z349" s="716"/>
      <c r="AA349" s="716"/>
      <c r="AB349" s="716"/>
      <c r="AC349" s="373"/>
      <c r="AD349" s="373"/>
      <c r="AE349" s="501"/>
      <c r="AF349" s="502"/>
      <c r="AG349" s="502"/>
      <c r="AH349" s="187"/>
      <c r="AI349" s="230"/>
      <c r="AJ349" s="187"/>
      <c r="AL349" s="219"/>
      <c r="AM349" s="14"/>
    </row>
    <row r="350" spans="2:39" ht="11.25" customHeight="1" thickBot="1" x14ac:dyDescent="0.3">
      <c r="I350" s="27"/>
      <c r="J350" s="28"/>
      <c r="K350" s="27"/>
      <c r="L350" s="29"/>
      <c r="S350" s="30"/>
      <c r="T350" s="30"/>
      <c r="U350" s="26"/>
      <c r="V350" s="26"/>
      <c r="W350" s="26"/>
      <c r="X350" s="26"/>
      <c r="Y350" s="26"/>
      <c r="Z350" s="26"/>
      <c r="AA350" s="26"/>
      <c r="AB350" s="26"/>
      <c r="AC350" s="31"/>
      <c r="AD350" s="31"/>
      <c r="AE350" s="31"/>
      <c r="AF350" s="194"/>
      <c r="AG350" s="194"/>
      <c r="AH350" s="187"/>
      <c r="AI350" s="230"/>
      <c r="AJ350" s="187"/>
      <c r="AL350" s="219"/>
      <c r="AM350" s="14"/>
    </row>
    <row r="351" spans="2:39" ht="22.5" customHeight="1" thickBot="1" x14ac:dyDescent="0.3">
      <c r="B351" s="723" t="s">
        <v>74</v>
      </c>
      <c r="C351" s="723"/>
      <c r="D351" s="725" t="s">
        <v>75</v>
      </c>
      <c r="E351" s="725"/>
      <c r="F351" s="725" t="s">
        <v>76</v>
      </c>
      <c r="G351" s="725"/>
      <c r="H351" s="725" t="s">
        <v>77</v>
      </c>
      <c r="I351" s="717" t="s">
        <v>78</v>
      </c>
      <c r="J351" s="704" t="s">
        <v>39</v>
      </c>
      <c r="K351" s="704" t="s">
        <v>40</v>
      </c>
      <c r="L351" s="32"/>
      <c r="M351" s="717" t="s">
        <v>79</v>
      </c>
      <c r="N351" s="719" t="s">
        <v>415</v>
      </c>
      <c r="O351" s="721" t="s">
        <v>81</v>
      </c>
      <c r="P351" s="721"/>
      <c r="Q351" s="727" t="s">
        <v>82</v>
      </c>
      <c r="R351" s="727"/>
      <c r="S351" s="729" t="s">
        <v>83</v>
      </c>
      <c r="T351" s="729"/>
      <c r="U351" s="704" t="s">
        <v>84</v>
      </c>
      <c r="V351" s="704"/>
      <c r="W351" s="704"/>
      <c r="X351" s="704"/>
      <c r="Y351" s="704"/>
      <c r="Z351" s="704"/>
      <c r="AA351" s="709" t="s">
        <v>407</v>
      </c>
      <c r="AB351" s="710"/>
      <c r="AC351" s="163"/>
      <c r="AD351" s="496"/>
      <c r="AE351" s="33"/>
      <c r="AF351" s="195"/>
      <c r="AG351" s="195"/>
      <c r="AH351" s="202" t="s">
        <v>417</v>
      </c>
      <c r="AI351" s="231"/>
      <c r="AJ351" s="199"/>
      <c r="AK351" s="687" t="s">
        <v>416</v>
      </c>
      <c r="AL351" s="219"/>
      <c r="AM351" s="14"/>
    </row>
    <row r="352" spans="2:39" ht="25.5" customHeight="1" thickBot="1" x14ac:dyDescent="0.3">
      <c r="B352" s="724"/>
      <c r="C352" s="724"/>
      <c r="D352" s="726"/>
      <c r="E352" s="726"/>
      <c r="F352" s="726"/>
      <c r="G352" s="726"/>
      <c r="H352" s="726"/>
      <c r="I352" s="718"/>
      <c r="J352" s="705"/>
      <c r="K352" s="705"/>
      <c r="L352" s="240"/>
      <c r="M352" s="718"/>
      <c r="N352" s="720"/>
      <c r="O352" s="722"/>
      <c r="P352" s="722"/>
      <c r="Q352" s="728"/>
      <c r="R352" s="728"/>
      <c r="S352" s="730"/>
      <c r="T352" s="730"/>
      <c r="U352" s="363">
        <v>1</v>
      </c>
      <c r="V352" s="363">
        <v>2</v>
      </c>
      <c r="W352" s="363">
        <v>3</v>
      </c>
      <c r="X352" s="363">
        <v>4</v>
      </c>
      <c r="Y352" s="363">
        <v>5</v>
      </c>
      <c r="Z352" s="363"/>
      <c r="AA352" s="711"/>
      <c r="AB352" s="712"/>
      <c r="AC352" s="163"/>
      <c r="AD352" s="496"/>
      <c r="AE352" s="33"/>
      <c r="AF352" s="195"/>
      <c r="AG352" s="195"/>
      <c r="AH352" s="200" t="s">
        <v>412</v>
      </c>
      <c r="AI352" s="232" t="s">
        <v>80</v>
      </c>
      <c r="AJ352" s="201" t="s">
        <v>413</v>
      </c>
      <c r="AK352" s="688"/>
      <c r="AL352" s="219"/>
      <c r="AM352" s="14"/>
    </row>
    <row r="353" spans="2:39" ht="19.7" customHeight="1" thickBot="1" x14ac:dyDescent="0.3">
      <c r="B353" s="698"/>
      <c r="C353" s="699"/>
      <c r="D353" s="700"/>
      <c r="E353" s="700"/>
      <c r="F353" s="701"/>
      <c r="G353" s="701"/>
      <c r="H353" s="237"/>
      <c r="I353" s="238"/>
      <c r="J353" s="239"/>
      <c r="K353" s="150"/>
      <c r="L353" s="151"/>
      <c r="M353" s="152"/>
      <c r="N353" s="35"/>
      <c r="O353" s="702" t="s">
        <v>85</v>
      </c>
      <c r="P353" s="702"/>
      <c r="Q353" s="703"/>
      <c r="R353" s="703"/>
      <c r="S353" s="703"/>
      <c r="T353" s="703"/>
      <c r="U353" s="37"/>
      <c r="V353" s="37"/>
      <c r="W353" s="37"/>
      <c r="X353" s="37"/>
      <c r="Y353" s="37"/>
      <c r="Z353" s="37"/>
      <c r="AA353" s="706"/>
      <c r="AB353" s="698"/>
      <c r="AC353" s="373"/>
      <c r="AD353" s="373"/>
      <c r="AE353" s="497" t="str">
        <f>IF(OR(ISTEXT(J353)),1,"")</f>
        <v/>
      </c>
      <c r="AF353" s="503"/>
      <c r="AG353" s="503"/>
      <c r="AH353" s="252" t="str">
        <f t="shared" ref="AH353:AH373" si="40">IF(NOT(AE353=1),"",IF(OR(COUNTBLANK(I353:I353)=1), "O", "P"))</f>
        <v/>
      </c>
      <c r="AI353" s="228" t="str">
        <f>IF(M353&lt;&gt;"", YEARFRAC(M353,'National Information'!$H$23), "")</f>
        <v/>
      </c>
      <c r="AJ353" s="197" t="str">
        <f>IF(NOT(M353&gt;1),"",IF(NOT(AEC2DATA!T213&lt;AI353),"O","P"))</f>
        <v/>
      </c>
      <c r="AK353" s="188" t="str">
        <f t="shared" ref="AK353:AK373" si="41">IF((J353&lt;1),"",IF(OR(COUNTBLANK(D353:D353),(F353:F353)=""),"O","P"))</f>
        <v/>
      </c>
      <c r="AL353" s="219"/>
      <c r="AM353" s="14"/>
    </row>
    <row r="354" spans="2:39" ht="19.7" customHeight="1" thickBot="1" x14ac:dyDescent="0.3">
      <c r="B354" s="685"/>
      <c r="C354" s="686"/>
      <c r="D354" s="692"/>
      <c r="E354" s="692"/>
      <c r="F354" s="681"/>
      <c r="G354" s="681"/>
      <c r="H354" s="153"/>
      <c r="I354" s="154"/>
      <c r="J354" s="155"/>
      <c r="K354" s="156"/>
      <c r="L354" s="36"/>
      <c r="M354" s="152"/>
      <c r="N354" s="35"/>
      <c r="O354" s="682" t="s">
        <v>85</v>
      </c>
      <c r="P354" s="682"/>
      <c r="Q354" s="683"/>
      <c r="R354" s="683"/>
      <c r="S354" s="683"/>
      <c r="T354" s="683"/>
      <c r="U354" s="36"/>
      <c r="V354" s="36"/>
      <c r="W354" s="36"/>
      <c r="X354" s="36"/>
      <c r="Y354" s="36"/>
      <c r="Z354" s="36"/>
      <c r="AA354" s="684"/>
      <c r="AB354" s="685"/>
      <c r="AC354" s="373"/>
      <c r="AD354" s="373"/>
      <c r="AE354" s="497" t="str">
        <f t="shared" ref="AE354:AE373" si="42">IF(OR(ISTEXT(J354)),1,"")</f>
        <v/>
      </c>
      <c r="AF354" s="503"/>
      <c r="AG354" s="503"/>
      <c r="AH354" s="252" t="str">
        <f t="shared" si="40"/>
        <v/>
      </c>
      <c r="AI354" s="228" t="str">
        <f>IF(M354&lt;&gt;"", YEARFRAC(M354,'National Information'!$H$23), "")</f>
        <v/>
      </c>
      <c r="AJ354" s="197" t="str">
        <f>IF(NOT(M354&gt;1),"",IF(NOT(AEC2DATA!T214&lt;AI354),"O","P"))</f>
        <v/>
      </c>
      <c r="AK354" s="188" t="str">
        <f t="shared" si="41"/>
        <v/>
      </c>
      <c r="AL354" s="219"/>
      <c r="AM354" s="14"/>
    </row>
    <row r="355" spans="2:39" ht="19.7" customHeight="1" thickBot="1" x14ac:dyDescent="0.3">
      <c r="B355" s="685"/>
      <c r="C355" s="686"/>
      <c r="D355" s="692"/>
      <c r="E355" s="692"/>
      <c r="F355" s="681"/>
      <c r="G355" s="681"/>
      <c r="H355" s="153"/>
      <c r="I355" s="154"/>
      <c r="J355" s="155"/>
      <c r="K355" s="156"/>
      <c r="L355" s="36"/>
      <c r="M355" s="152"/>
      <c r="N355" s="35"/>
      <c r="O355" s="682" t="s">
        <v>85</v>
      </c>
      <c r="P355" s="682"/>
      <c r="Q355" s="683"/>
      <c r="R355" s="683"/>
      <c r="S355" s="683"/>
      <c r="T355" s="683"/>
      <c r="U355" s="36"/>
      <c r="V355" s="36"/>
      <c r="W355" s="36"/>
      <c r="X355" s="36"/>
      <c r="Y355" s="36"/>
      <c r="Z355" s="36"/>
      <c r="AA355" s="684"/>
      <c r="AB355" s="685"/>
      <c r="AC355" s="373"/>
      <c r="AD355" s="373"/>
      <c r="AE355" s="497" t="str">
        <f t="shared" si="42"/>
        <v/>
      </c>
      <c r="AF355" s="503"/>
      <c r="AG355" s="503"/>
      <c r="AH355" s="252" t="str">
        <f t="shared" si="40"/>
        <v/>
      </c>
      <c r="AI355" s="228" t="str">
        <f>IF(M355&lt;&gt;"", YEARFRAC(M355,'National Information'!$H$23), "")</f>
        <v/>
      </c>
      <c r="AJ355" s="197" t="str">
        <f>IF(NOT(M355&gt;1),"",IF(NOT(AEC2DATA!T215&lt;AI355),"O","P"))</f>
        <v/>
      </c>
      <c r="AK355" s="188" t="str">
        <f t="shared" si="41"/>
        <v/>
      </c>
      <c r="AL355" s="219"/>
      <c r="AM355" s="14"/>
    </row>
    <row r="356" spans="2:39" ht="19.7" customHeight="1" thickBot="1" x14ac:dyDescent="0.3">
      <c r="B356" s="685"/>
      <c r="C356" s="686"/>
      <c r="D356" s="692"/>
      <c r="E356" s="692"/>
      <c r="F356" s="681"/>
      <c r="G356" s="681"/>
      <c r="H356" s="153"/>
      <c r="I356" s="154"/>
      <c r="J356" s="155"/>
      <c r="K356" s="156"/>
      <c r="L356" s="36"/>
      <c r="M356" s="152"/>
      <c r="N356" s="35"/>
      <c r="O356" s="682" t="s">
        <v>85</v>
      </c>
      <c r="P356" s="682"/>
      <c r="Q356" s="683"/>
      <c r="R356" s="683"/>
      <c r="S356" s="683"/>
      <c r="T356" s="683"/>
      <c r="U356" s="36"/>
      <c r="V356" s="36"/>
      <c r="W356" s="36"/>
      <c r="X356" s="36"/>
      <c r="Y356" s="36"/>
      <c r="Z356" s="36"/>
      <c r="AA356" s="684"/>
      <c r="AB356" s="685"/>
      <c r="AC356" s="373"/>
      <c r="AD356" s="373"/>
      <c r="AE356" s="497" t="str">
        <f t="shared" si="42"/>
        <v/>
      </c>
      <c r="AF356" s="503"/>
      <c r="AG356" s="503"/>
      <c r="AH356" s="252" t="str">
        <f t="shared" si="40"/>
        <v/>
      </c>
      <c r="AI356" s="228" t="str">
        <f>IF(M356&lt;&gt;"", YEARFRAC(M356,'National Information'!$H$23), "")</f>
        <v/>
      </c>
      <c r="AJ356" s="197" t="str">
        <f>IF(NOT(M356&gt;1),"",IF(NOT(AEC2DATA!T216&lt;AI356),"O","P"))</f>
        <v/>
      </c>
      <c r="AK356" s="188" t="str">
        <f t="shared" si="41"/>
        <v/>
      </c>
      <c r="AL356" s="219"/>
      <c r="AM356" s="14"/>
    </row>
    <row r="357" spans="2:39" ht="19.7" customHeight="1" thickBot="1" x14ac:dyDescent="0.3">
      <c r="B357" s="685"/>
      <c r="C357" s="686"/>
      <c r="D357" s="692"/>
      <c r="E357" s="692"/>
      <c r="F357" s="681"/>
      <c r="G357" s="681"/>
      <c r="H357" s="153"/>
      <c r="I357" s="154"/>
      <c r="J357" s="155"/>
      <c r="K357" s="156"/>
      <c r="L357" s="36"/>
      <c r="M357" s="152"/>
      <c r="N357" s="35"/>
      <c r="O357" s="682" t="s">
        <v>85</v>
      </c>
      <c r="P357" s="682"/>
      <c r="Q357" s="683"/>
      <c r="R357" s="683"/>
      <c r="S357" s="683"/>
      <c r="T357" s="683"/>
      <c r="U357" s="36"/>
      <c r="V357" s="36"/>
      <c r="W357" s="36"/>
      <c r="X357" s="36"/>
      <c r="Y357" s="36"/>
      <c r="Z357" s="36"/>
      <c r="AA357" s="684"/>
      <c r="AB357" s="685"/>
      <c r="AC357" s="373"/>
      <c r="AD357" s="373"/>
      <c r="AE357" s="497" t="str">
        <f t="shared" si="42"/>
        <v/>
      </c>
      <c r="AF357" s="503"/>
      <c r="AG357" s="503"/>
      <c r="AH357" s="252" t="str">
        <f t="shared" si="40"/>
        <v/>
      </c>
      <c r="AI357" s="228" t="str">
        <f>IF(M357&lt;&gt;"", YEARFRAC(M357,'National Information'!$H$23), "")</f>
        <v/>
      </c>
      <c r="AJ357" s="197" t="str">
        <f>IF(NOT(M357&gt;1),"",IF(NOT(AEC2DATA!T217&lt;AI357),"O","P"))</f>
        <v/>
      </c>
      <c r="AK357" s="188" t="str">
        <f t="shared" si="41"/>
        <v/>
      </c>
      <c r="AL357" s="219"/>
      <c r="AM357" s="14"/>
    </row>
    <row r="358" spans="2:39" ht="19.7" customHeight="1" thickBot="1" x14ac:dyDescent="0.3">
      <c r="B358" s="685"/>
      <c r="C358" s="686"/>
      <c r="D358" s="692"/>
      <c r="E358" s="692"/>
      <c r="F358" s="681"/>
      <c r="G358" s="681"/>
      <c r="H358" s="153"/>
      <c r="I358" s="154"/>
      <c r="J358" s="155"/>
      <c r="K358" s="156"/>
      <c r="L358" s="36"/>
      <c r="M358" s="152"/>
      <c r="N358" s="35"/>
      <c r="O358" s="682" t="s">
        <v>85</v>
      </c>
      <c r="P358" s="682"/>
      <c r="Q358" s="683"/>
      <c r="R358" s="683"/>
      <c r="S358" s="683"/>
      <c r="T358" s="683"/>
      <c r="U358" s="36"/>
      <c r="V358" s="36"/>
      <c r="W358" s="36"/>
      <c r="X358" s="36"/>
      <c r="Y358" s="36"/>
      <c r="Z358" s="36"/>
      <c r="AA358" s="684"/>
      <c r="AB358" s="685"/>
      <c r="AC358" s="373"/>
      <c r="AD358" s="373"/>
      <c r="AE358" s="497" t="str">
        <f t="shared" si="42"/>
        <v/>
      </c>
      <c r="AF358" s="503"/>
      <c r="AG358" s="503"/>
      <c r="AH358" s="252" t="str">
        <f t="shared" si="40"/>
        <v/>
      </c>
      <c r="AI358" s="228" t="str">
        <f>IF(M358&lt;&gt;"", YEARFRAC(M358,'National Information'!$H$23), "")</f>
        <v/>
      </c>
      <c r="AJ358" s="197" t="str">
        <f>IF(NOT(M358&gt;1),"",IF(NOT(AEC2DATA!T218&lt;AI358),"O","P"))</f>
        <v/>
      </c>
      <c r="AK358" s="188" t="str">
        <f t="shared" si="41"/>
        <v/>
      </c>
      <c r="AL358" s="219"/>
      <c r="AM358" s="14"/>
    </row>
    <row r="359" spans="2:39" ht="19.7" customHeight="1" thickBot="1" x14ac:dyDescent="0.3">
      <c r="B359" s="685"/>
      <c r="C359" s="686"/>
      <c r="D359" s="692"/>
      <c r="E359" s="692"/>
      <c r="F359" s="681"/>
      <c r="G359" s="681"/>
      <c r="H359" s="153"/>
      <c r="I359" s="154"/>
      <c r="J359" s="155"/>
      <c r="K359" s="156"/>
      <c r="L359" s="36"/>
      <c r="M359" s="152"/>
      <c r="N359" s="35"/>
      <c r="O359" s="682" t="s">
        <v>85</v>
      </c>
      <c r="P359" s="682"/>
      <c r="Q359" s="683"/>
      <c r="R359" s="683"/>
      <c r="S359" s="683"/>
      <c r="T359" s="683"/>
      <c r="U359" s="36"/>
      <c r="V359" s="36"/>
      <c r="W359" s="36"/>
      <c r="X359" s="36"/>
      <c r="Y359" s="36"/>
      <c r="Z359" s="36"/>
      <c r="AA359" s="684"/>
      <c r="AB359" s="685"/>
      <c r="AC359" s="373"/>
      <c r="AD359" s="373"/>
      <c r="AE359" s="497" t="str">
        <f t="shared" si="42"/>
        <v/>
      </c>
      <c r="AF359" s="503"/>
      <c r="AG359" s="503"/>
      <c r="AH359" s="252" t="str">
        <f t="shared" si="40"/>
        <v/>
      </c>
      <c r="AI359" s="228" t="str">
        <f>IF(M359&lt;&gt;"", YEARFRAC(M359,'National Information'!$H$23), "")</f>
        <v/>
      </c>
      <c r="AJ359" s="197" t="str">
        <f>IF(NOT(M359&gt;1),"",IF(NOT(AEC2DATA!T219&lt;AI359),"O","P"))</f>
        <v/>
      </c>
      <c r="AK359" s="188" t="str">
        <f t="shared" si="41"/>
        <v/>
      </c>
      <c r="AL359" s="219"/>
      <c r="AM359" s="14"/>
    </row>
    <row r="360" spans="2:39" ht="19.7" customHeight="1" thickBot="1" x14ac:dyDescent="0.3">
      <c r="B360" s="685"/>
      <c r="C360" s="686"/>
      <c r="D360" s="692"/>
      <c r="E360" s="692"/>
      <c r="F360" s="681"/>
      <c r="G360" s="681"/>
      <c r="H360" s="153"/>
      <c r="I360" s="154"/>
      <c r="J360" s="155"/>
      <c r="K360" s="156"/>
      <c r="L360" s="36"/>
      <c r="M360" s="152"/>
      <c r="N360" s="35"/>
      <c r="O360" s="682" t="s">
        <v>85</v>
      </c>
      <c r="P360" s="682"/>
      <c r="Q360" s="683"/>
      <c r="R360" s="683"/>
      <c r="S360" s="683"/>
      <c r="T360" s="683"/>
      <c r="U360" s="36"/>
      <c r="V360" s="36"/>
      <c r="W360" s="36"/>
      <c r="X360" s="36"/>
      <c r="Y360" s="36"/>
      <c r="Z360" s="36"/>
      <c r="AA360" s="684"/>
      <c r="AB360" s="685"/>
      <c r="AC360" s="373"/>
      <c r="AD360" s="373"/>
      <c r="AE360" s="497" t="str">
        <f t="shared" si="42"/>
        <v/>
      </c>
      <c r="AF360" s="503"/>
      <c r="AG360" s="503"/>
      <c r="AH360" s="252" t="str">
        <f t="shared" si="40"/>
        <v/>
      </c>
      <c r="AI360" s="228" t="str">
        <f>IF(M360&lt;&gt;"", YEARFRAC(M360,'National Information'!$H$23), "")</f>
        <v/>
      </c>
      <c r="AJ360" s="197" t="str">
        <f>IF(NOT(M360&gt;1),"",IF(NOT(AEC2DATA!T220&lt;AI360),"O","P"))</f>
        <v/>
      </c>
      <c r="AK360" s="188" t="str">
        <f t="shared" si="41"/>
        <v/>
      </c>
      <c r="AL360" s="219"/>
      <c r="AM360" s="14"/>
    </row>
    <row r="361" spans="2:39" ht="19.7" customHeight="1" thickBot="1" x14ac:dyDescent="0.3">
      <c r="B361" s="685"/>
      <c r="C361" s="686"/>
      <c r="D361" s="692"/>
      <c r="E361" s="692"/>
      <c r="F361" s="681"/>
      <c r="G361" s="681"/>
      <c r="H361" s="153"/>
      <c r="I361" s="154"/>
      <c r="J361" s="155"/>
      <c r="K361" s="156"/>
      <c r="L361" s="36"/>
      <c r="M361" s="152"/>
      <c r="N361" s="35"/>
      <c r="O361" s="682" t="s">
        <v>85</v>
      </c>
      <c r="P361" s="682"/>
      <c r="Q361" s="683"/>
      <c r="R361" s="683"/>
      <c r="S361" s="683"/>
      <c r="T361" s="683"/>
      <c r="U361" s="36"/>
      <c r="V361" s="36"/>
      <c r="W361" s="36"/>
      <c r="X361" s="36"/>
      <c r="Y361" s="36"/>
      <c r="Z361" s="36"/>
      <c r="AA361" s="684"/>
      <c r="AB361" s="685"/>
      <c r="AC361" s="373"/>
      <c r="AD361" s="373"/>
      <c r="AE361" s="497" t="str">
        <f t="shared" si="42"/>
        <v/>
      </c>
      <c r="AF361" s="503"/>
      <c r="AG361" s="503"/>
      <c r="AH361" s="252" t="str">
        <f t="shared" si="40"/>
        <v/>
      </c>
      <c r="AI361" s="228" t="str">
        <f>IF(M361&lt;&gt;"", YEARFRAC(M361,'National Information'!$H$23), "")</f>
        <v/>
      </c>
      <c r="AJ361" s="197" t="str">
        <f>IF(NOT(M361&gt;1),"",IF(NOT(AEC2DATA!T221&lt;AI361),"O","P"))</f>
        <v/>
      </c>
      <c r="AK361" s="188" t="str">
        <f t="shared" si="41"/>
        <v/>
      </c>
      <c r="AL361" s="219"/>
      <c r="AM361" s="14"/>
    </row>
    <row r="362" spans="2:39" ht="19.7" customHeight="1" thickBot="1" x14ac:dyDescent="0.3">
      <c r="B362" s="685"/>
      <c r="C362" s="686"/>
      <c r="D362" s="692"/>
      <c r="E362" s="692"/>
      <c r="F362" s="681"/>
      <c r="G362" s="681"/>
      <c r="H362" s="153"/>
      <c r="I362" s="154"/>
      <c r="J362" s="155"/>
      <c r="K362" s="156"/>
      <c r="L362" s="36"/>
      <c r="M362" s="152"/>
      <c r="N362" s="35"/>
      <c r="O362" s="682" t="s">
        <v>85</v>
      </c>
      <c r="P362" s="682"/>
      <c r="Q362" s="683"/>
      <c r="R362" s="683"/>
      <c r="S362" s="683"/>
      <c r="T362" s="683"/>
      <c r="U362" s="36"/>
      <c r="V362" s="36"/>
      <c r="W362" s="36"/>
      <c r="X362" s="36"/>
      <c r="Y362" s="36"/>
      <c r="Z362" s="36"/>
      <c r="AA362" s="684"/>
      <c r="AB362" s="685"/>
      <c r="AC362" s="373"/>
      <c r="AD362" s="373"/>
      <c r="AE362" s="497" t="str">
        <f t="shared" si="42"/>
        <v/>
      </c>
      <c r="AF362" s="503"/>
      <c r="AG362" s="503"/>
      <c r="AH362" s="252" t="str">
        <f t="shared" si="40"/>
        <v/>
      </c>
      <c r="AI362" s="228" t="str">
        <f>IF(M362&lt;&gt;"", YEARFRAC(M362,'National Information'!$H$23), "")</f>
        <v/>
      </c>
      <c r="AJ362" s="197" t="str">
        <f>IF(NOT(M362&gt;1),"",IF(NOT(AEC2DATA!T222&lt;AI362),"O","P"))</f>
        <v/>
      </c>
      <c r="AK362" s="188" t="str">
        <f t="shared" si="41"/>
        <v/>
      </c>
      <c r="AL362" s="219"/>
      <c r="AM362" s="14"/>
    </row>
    <row r="363" spans="2:39" ht="19.7" customHeight="1" thickBot="1" x14ac:dyDescent="0.3">
      <c r="B363" s="685"/>
      <c r="C363" s="686"/>
      <c r="D363" s="692"/>
      <c r="E363" s="692"/>
      <c r="F363" s="681"/>
      <c r="G363" s="681"/>
      <c r="H363" s="153"/>
      <c r="I363" s="154"/>
      <c r="J363" s="155"/>
      <c r="K363" s="156"/>
      <c r="L363" s="36"/>
      <c r="M363" s="152"/>
      <c r="N363" s="35"/>
      <c r="O363" s="682" t="s">
        <v>85</v>
      </c>
      <c r="P363" s="682"/>
      <c r="Q363" s="683"/>
      <c r="R363" s="683"/>
      <c r="S363" s="683"/>
      <c r="T363" s="683"/>
      <c r="U363" s="36"/>
      <c r="V363" s="36"/>
      <c r="W363" s="36"/>
      <c r="X363" s="36"/>
      <c r="Y363" s="36"/>
      <c r="Z363" s="36"/>
      <c r="AA363" s="684"/>
      <c r="AB363" s="685"/>
      <c r="AC363" s="373"/>
      <c r="AD363" s="373"/>
      <c r="AE363" s="497" t="str">
        <f t="shared" si="42"/>
        <v/>
      </c>
      <c r="AF363" s="503"/>
      <c r="AG363" s="503"/>
      <c r="AH363" s="252" t="str">
        <f t="shared" si="40"/>
        <v/>
      </c>
      <c r="AI363" s="228" t="str">
        <f>IF(M363&lt;&gt;"", YEARFRAC(M363,'National Information'!$H$23), "")</f>
        <v/>
      </c>
      <c r="AJ363" s="197" t="str">
        <f>IF(NOT(M363&gt;1),"",IF(NOT(AEC2DATA!T223&lt;AI363),"O","P"))</f>
        <v/>
      </c>
      <c r="AK363" s="188" t="str">
        <f t="shared" si="41"/>
        <v/>
      </c>
      <c r="AL363" s="219"/>
      <c r="AM363" s="14"/>
    </row>
    <row r="364" spans="2:39" ht="19.7" customHeight="1" thickBot="1" x14ac:dyDescent="0.3">
      <c r="B364" s="685"/>
      <c r="C364" s="686"/>
      <c r="D364" s="692"/>
      <c r="E364" s="692"/>
      <c r="F364" s="681"/>
      <c r="G364" s="681"/>
      <c r="H364" s="153"/>
      <c r="I364" s="154"/>
      <c r="J364" s="155"/>
      <c r="K364" s="156"/>
      <c r="L364" s="36"/>
      <c r="M364" s="152"/>
      <c r="N364" s="35"/>
      <c r="O364" s="682" t="s">
        <v>85</v>
      </c>
      <c r="P364" s="682"/>
      <c r="Q364" s="683"/>
      <c r="R364" s="683"/>
      <c r="S364" s="683"/>
      <c r="T364" s="683"/>
      <c r="U364" s="36"/>
      <c r="V364" s="36"/>
      <c r="W364" s="36"/>
      <c r="X364" s="36"/>
      <c r="Y364" s="36"/>
      <c r="Z364" s="36"/>
      <c r="AA364" s="684"/>
      <c r="AB364" s="685"/>
      <c r="AC364" s="373"/>
      <c r="AD364" s="373"/>
      <c r="AE364" s="497" t="str">
        <f t="shared" si="42"/>
        <v/>
      </c>
      <c r="AF364" s="503"/>
      <c r="AG364" s="503"/>
      <c r="AH364" s="252" t="str">
        <f t="shared" si="40"/>
        <v/>
      </c>
      <c r="AI364" s="228" t="str">
        <f>IF(M364&lt;&gt;"", YEARFRAC(M364,'National Information'!$H$23), "")</f>
        <v/>
      </c>
      <c r="AJ364" s="197" t="str">
        <f>IF(NOT(M364&gt;1),"",IF(NOT(AEC2DATA!T224&lt;AI364),"O","P"))</f>
        <v/>
      </c>
      <c r="AK364" s="188" t="str">
        <f t="shared" si="41"/>
        <v/>
      </c>
      <c r="AL364" s="219"/>
      <c r="AM364" s="14"/>
    </row>
    <row r="365" spans="2:39" ht="19.7" customHeight="1" thickBot="1" x14ac:dyDescent="0.3">
      <c r="B365" s="685"/>
      <c r="C365" s="686"/>
      <c r="D365" s="692"/>
      <c r="E365" s="692"/>
      <c r="F365" s="681"/>
      <c r="G365" s="681"/>
      <c r="H365" s="153"/>
      <c r="I365" s="154"/>
      <c r="J365" s="155"/>
      <c r="K365" s="156"/>
      <c r="L365" s="36"/>
      <c r="M365" s="152"/>
      <c r="N365" s="35"/>
      <c r="O365" s="682" t="s">
        <v>85</v>
      </c>
      <c r="P365" s="682"/>
      <c r="Q365" s="683"/>
      <c r="R365" s="683"/>
      <c r="S365" s="683"/>
      <c r="T365" s="683"/>
      <c r="U365" s="36"/>
      <c r="V365" s="36"/>
      <c r="W365" s="36"/>
      <c r="X365" s="36"/>
      <c r="Y365" s="36"/>
      <c r="Z365" s="36"/>
      <c r="AA365" s="684"/>
      <c r="AB365" s="685"/>
      <c r="AC365" s="373"/>
      <c r="AD365" s="373"/>
      <c r="AE365" s="497" t="str">
        <f t="shared" si="42"/>
        <v/>
      </c>
      <c r="AF365" s="503"/>
      <c r="AG365" s="503"/>
      <c r="AH365" s="252" t="str">
        <f t="shared" si="40"/>
        <v/>
      </c>
      <c r="AI365" s="228" t="str">
        <f>IF(M365&lt;&gt;"", YEARFRAC(M365,'National Information'!$H$23), "")</f>
        <v/>
      </c>
      <c r="AJ365" s="197" t="str">
        <f>IF(NOT(M365&gt;1),"",IF(NOT(AEC2DATA!T225&lt;AI365),"O","P"))</f>
        <v/>
      </c>
      <c r="AK365" s="188" t="str">
        <f t="shared" si="41"/>
        <v/>
      </c>
      <c r="AL365" s="219"/>
      <c r="AM365" s="14"/>
    </row>
    <row r="366" spans="2:39" ht="19.7" customHeight="1" thickBot="1" x14ac:dyDescent="0.3">
      <c r="B366" s="685"/>
      <c r="C366" s="686"/>
      <c r="D366" s="692"/>
      <c r="E366" s="692"/>
      <c r="F366" s="681"/>
      <c r="G366" s="681"/>
      <c r="H366" s="153"/>
      <c r="I366" s="154"/>
      <c r="J366" s="155"/>
      <c r="K366" s="156"/>
      <c r="L366" s="36"/>
      <c r="M366" s="152"/>
      <c r="N366" s="35"/>
      <c r="O366" s="682" t="s">
        <v>85</v>
      </c>
      <c r="P366" s="682"/>
      <c r="Q366" s="683"/>
      <c r="R366" s="683"/>
      <c r="S366" s="683"/>
      <c r="T366" s="683"/>
      <c r="U366" s="36"/>
      <c r="V366" s="36"/>
      <c r="W366" s="36"/>
      <c r="X366" s="36"/>
      <c r="Y366" s="36"/>
      <c r="Z366" s="36"/>
      <c r="AA366" s="684"/>
      <c r="AB366" s="685"/>
      <c r="AC366" s="373"/>
      <c r="AD366" s="373"/>
      <c r="AE366" s="497" t="str">
        <f t="shared" si="42"/>
        <v/>
      </c>
      <c r="AF366" s="503"/>
      <c r="AG366" s="503"/>
      <c r="AH366" s="252" t="str">
        <f t="shared" si="40"/>
        <v/>
      </c>
      <c r="AI366" s="228" t="str">
        <f>IF(M366&lt;&gt;"", YEARFRAC(M366,'National Information'!$H$23), "")</f>
        <v/>
      </c>
      <c r="AJ366" s="197" t="str">
        <f>IF(NOT(M366&gt;1),"",IF(NOT(AEC2DATA!T226&lt;AI366),"O","P"))</f>
        <v/>
      </c>
      <c r="AK366" s="188" t="str">
        <f t="shared" si="41"/>
        <v/>
      </c>
      <c r="AL366" s="219"/>
      <c r="AM366" s="14"/>
    </row>
    <row r="367" spans="2:39" ht="19.7" customHeight="1" thickBot="1" x14ac:dyDescent="0.3">
      <c r="B367" s="685"/>
      <c r="C367" s="686"/>
      <c r="D367" s="692"/>
      <c r="E367" s="692"/>
      <c r="F367" s="681"/>
      <c r="G367" s="681"/>
      <c r="H367" s="153"/>
      <c r="I367" s="154"/>
      <c r="J367" s="155"/>
      <c r="K367" s="156"/>
      <c r="L367" s="36"/>
      <c r="M367" s="152"/>
      <c r="N367" s="35"/>
      <c r="O367" s="682" t="s">
        <v>85</v>
      </c>
      <c r="P367" s="682"/>
      <c r="Q367" s="683"/>
      <c r="R367" s="683"/>
      <c r="S367" s="683"/>
      <c r="T367" s="683"/>
      <c r="U367" s="36"/>
      <c r="V367" s="36"/>
      <c r="W367" s="36"/>
      <c r="X367" s="36"/>
      <c r="Y367" s="36"/>
      <c r="Z367" s="36"/>
      <c r="AA367" s="684"/>
      <c r="AB367" s="685"/>
      <c r="AC367" s="373"/>
      <c r="AD367" s="373"/>
      <c r="AE367" s="497" t="str">
        <f t="shared" si="42"/>
        <v/>
      </c>
      <c r="AF367" s="503"/>
      <c r="AG367" s="503"/>
      <c r="AH367" s="252" t="str">
        <f t="shared" si="40"/>
        <v/>
      </c>
      <c r="AI367" s="228" t="str">
        <f>IF(M367&lt;&gt;"", YEARFRAC(M367,'National Information'!$H$23), "")</f>
        <v/>
      </c>
      <c r="AJ367" s="197" t="str">
        <f>IF(NOT(M367&gt;1),"",IF(NOT(AEC2DATA!T227&lt;AI367),"O","P"))</f>
        <v/>
      </c>
      <c r="AK367" s="188" t="str">
        <f t="shared" si="41"/>
        <v/>
      </c>
      <c r="AL367" s="219"/>
      <c r="AM367" s="14"/>
    </row>
    <row r="368" spans="2:39" ht="19.7" customHeight="1" thickBot="1" x14ac:dyDescent="0.3">
      <c r="B368" s="685"/>
      <c r="C368" s="686"/>
      <c r="D368" s="692"/>
      <c r="E368" s="692"/>
      <c r="F368" s="681"/>
      <c r="G368" s="681"/>
      <c r="H368" s="153"/>
      <c r="I368" s="154"/>
      <c r="J368" s="155"/>
      <c r="K368" s="156"/>
      <c r="L368" s="36"/>
      <c r="M368" s="152"/>
      <c r="N368" s="35"/>
      <c r="O368" s="682" t="s">
        <v>85</v>
      </c>
      <c r="P368" s="682"/>
      <c r="Q368" s="683"/>
      <c r="R368" s="683"/>
      <c r="S368" s="683"/>
      <c r="T368" s="683"/>
      <c r="U368" s="36"/>
      <c r="V368" s="36"/>
      <c r="W368" s="36"/>
      <c r="X368" s="36"/>
      <c r="Y368" s="36"/>
      <c r="Z368" s="36"/>
      <c r="AA368" s="684"/>
      <c r="AB368" s="685"/>
      <c r="AC368" s="373"/>
      <c r="AD368" s="373"/>
      <c r="AE368" s="497" t="str">
        <f t="shared" si="42"/>
        <v/>
      </c>
      <c r="AF368" s="503"/>
      <c r="AG368" s="503"/>
      <c r="AH368" s="252" t="str">
        <f t="shared" si="40"/>
        <v/>
      </c>
      <c r="AI368" s="228" t="str">
        <f>IF(M368&lt;&gt;"", YEARFRAC(M368,'National Information'!$H$23), "")</f>
        <v/>
      </c>
      <c r="AJ368" s="197" t="str">
        <f>IF(NOT(M368&gt;1),"",IF(NOT(AEC2DATA!T228&lt;AI368),"O","P"))</f>
        <v/>
      </c>
      <c r="AK368" s="188" t="str">
        <f t="shared" si="41"/>
        <v/>
      </c>
      <c r="AL368" s="219"/>
      <c r="AM368" s="14"/>
    </row>
    <row r="369" spans="2:39" ht="19.7" customHeight="1" thickBot="1" x14ac:dyDescent="0.3">
      <c r="B369" s="685"/>
      <c r="C369" s="686"/>
      <c r="D369" s="692"/>
      <c r="E369" s="692"/>
      <c r="F369" s="681"/>
      <c r="G369" s="681"/>
      <c r="H369" s="153"/>
      <c r="I369" s="154"/>
      <c r="J369" s="155"/>
      <c r="K369" s="156"/>
      <c r="L369" s="36"/>
      <c r="M369" s="152"/>
      <c r="N369" s="35"/>
      <c r="O369" s="682" t="s">
        <v>85</v>
      </c>
      <c r="P369" s="682"/>
      <c r="Q369" s="683"/>
      <c r="R369" s="683"/>
      <c r="S369" s="683"/>
      <c r="T369" s="683"/>
      <c r="U369" s="36"/>
      <c r="V369" s="36"/>
      <c r="W369" s="36"/>
      <c r="X369" s="36"/>
      <c r="Y369" s="36"/>
      <c r="Z369" s="36"/>
      <c r="AA369" s="684"/>
      <c r="AB369" s="685"/>
      <c r="AC369" s="373"/>
      <c r="AD369" s="373"/>
      <c r="AE369" s="497" t="str">
        <f t="shared" si="42"/>
        <v/>
      </c>
      <c r="AF369" s="503"/>
      <c r="AG369" s="503"/>
      <c r="AH369" s="252" t="str">
        <f t="shared" si="40"/>
        <v/>
      </c>
      <c r="AI369" s="228" t="str">
        <f>IF(M369&lt;&gt;"", YEARFRAC(M369,'National Information'!$H$23), "")</f>
        <v/>
      </c>
      <c r="AJ369" s="197" t="str">
        <f>IF(NOT(M369&gt;1),"",IF(NOT(AEC2DATA!T229&lt;AI369),"O","P"))</f>
        <v/>
      </c>
      <c r="AK369" s="188" t="str">
        <f t="shared" si="41"/>
        <v/>
      </c>
      <c r="AL369" s="219"/>
      <c r="AM369" s="14"/>
    </row>
    <row r="370" spans="2:39" ht="19.7" customHeight="1" thickBot="1" x14ac:dyDescent="0.3">
      <c r="B370" s="685"/>
      <c r="C370" s="686"/>
      <c r="D370" s="692"/>
      <c r="E370" s="692"/>
      <c r="F370" s="681"/>
      <c r="G370" s="681"/>
      <c r="H370" s="153"/>
      <c r="I370" s="154"/>
      <c r="J370" s="155"/>
      <c r="K370" s="156"/>
      <c r="L370" s="36"/>
      <c r="M370" s="152"/>
      <c r="N370" s="35"/>
      <c r="O370" s="682" t="s">
        <v>85</v>
      </c>
      <c r="P370" s="682"/>
      <c r="Q370" s="683"/>
      <c r="R370" s="683"/>
      <c r="S370" s="683"/>
      <c r="T370" s="683"/>
      <c r="U370" s="36"/>
      <c r="V370" s="36"/>
      <c r="W370" s="36"/>
      <c r="X370" s="36"/>
      <c r="Y370" s="36"/>
      <c r="Z370" s="36"/>
      <c r="AA370" s="684"/>
      <c r="AB370" s="685"/>
      <c r="AC370" s="373"/>
      <c r="AD370" s="373"/>
      <c r="AE370" s="497" t="str">
        <f t="shared" si="42"/>
        <v/>
      </c>
      <c r="AF370" s="503"/>
      <c r="AG370" s="503"/>
      <c r="AH370" s="252" t="str">
        <f t="shared" si="40"/>
        <v/>
      </c>
      <c r="AI370" s="228" t="str">
        <f>IF(M370&lt;&gt;"", YEARFRAC(M370,'National Information'!$H$23), "")</f>
        <v/>
      </c>
      <c r="AJ370" s="197" t="str">
        <f>IF(NOT(M370&gt;1),"",IF(NOT(AEC2DATA!T230&lt;AI370),"O","P"))</f>
        <v/>
      </c>
      <c r="AK370" s="188" t="str">
        <f t="shared" si="41"/>
        <v/>
      </c>
      <c r="AL370" s="219"/>
      <c r="AM370" s="14"/>
    </row>
    <row r="371" spans="2:39" ht="19.7" customHeight="1" thickBot="1" x14ac:dyDescent="0.3">
      <c r="B371" s="685"/>
      <c r="C371" s="686"/>
      <c r="D371" s="692"/>
      <c r="E371" s="692"/>
      <c r="F371" s="681"/>
      <c r="G371" s="681"/>
      <c r="H371" s="153"/>
      <c r="I371" s="154"/>
      <c r="J371" s="155"/>
      <c r="K371" s="157"/>
      <c r="L371" s="158"/>
      <c r="M371" s="152"/>
      <c r="N371" s="35"/>
      <c r="O371" s="682" t="s">
        <v>85</v>
      </c>
      <c r="P371" s="682"/>
      <c r="Q371" s="683"/>
      <c r="R371" s="683"/>
      <c r="S371" s="683"/>
      <c r="T371" s="683"/>
      <c r="U371" s="36"/>
      <c r="V371" s="36"/>
      <c r="W371" s="36"/>
      <c r="X371" s="36"/>
      <c r="Y371" s="36"/>
      <c r="Z371" s="36"/>
      <c r="AA371" s="684"/>
      <c r="AB371" s="685"/>
      <c r="AC371" s="373"/>
      <c r="AD371" s="373"/>
      <c r="AE371" s="497" t="str">
        <f t="shared" si="42"/>
        <v/>
      </c>
      <c r="AF371" s="503"/>
      <c r="AG371" s="503"/>
      <c r="AH371" s="252" t="str">
        <f t="shared" si="40"/>
        <v/>
      </c>
      <c r="AI371" s="228" t="str">
        <f>IF(M371&lt;&gt;"", YEARFRAC(M371,'National Information'!$H$23), "")</f>
        <v/>
      </c>
      <c r="AJ371" s="197" t="str">
        <f>IF(NOT(M371&gt;1),"",IF(NOT(AEC2DATA!T231&lt;AI371),"O","P"))</f>
        <v/>
      </c>
      <c r="AK371" s="188" t="str">
        <f t="shared" si="41"/>
        <v/>
      </c>
      <c r="AL371" s="219"/>
      <c r="AM371" s="14"/>
    </row>
    <row r="372" spans="2:39" ht="19.7" customHeight="1" thickBot="1" x14ac:dyDescent="0.3">
      <c r="B372" s="685"/>
      <c r="C372" s="686"/>
      <c r="D372" s="692"/>
      <c r="E372" s="692"/>
      <c r="F372" s="681"/>
      <c r="G372" s="681"/>
      <c r="H372" s="153"/>
      <c r="I372" s="154"/>
      <c r="J372" s="155"/>
      <c r="K372" s="157"/>
      <c r="L372" s="158"/>
      <c r="M372" s="152"/>
      <c r="N372" s="35"/>
      <c r="O372" s="682" t="s">
        <v>85</v>
      </c>
      <c r="P372" s="682"/>
      <c r="Q372" s="683"/>
      <c r="R372" s="683"/>
      <c r="S372" s="683"/>
      <c r="T372" s="683"/>
      <c r="U372" s="36"/>
      <c r="V372" s="36"/>
      <c r="W372" s="36"/>
      <c r="X372" s="36"/>
      <c r="Y372" s="36"/>
      <c r="Z372" s="36"/>
      <c r="AA372" s="684"/>
      <c r="AB372" s="685"/>
      <c r="AC372" s="373"/>
      <c r="AD372" s="373"/>
      <c r="AE372" s="497" t="str">
        <f t="shared" si="42"/>
        <v/>
      </c>
      <c r="AF372" s="503"/>
      <c r="AG372" s="503"/>
      <c r="AH372" s="252" t="str">
        <f t="shared" si="40"/>
        <v/>
      </c>
      <c r="AI372" s="228" t="str">
        <f>IF(M372&lt;&gt;"", YEARFRAC(M372,'National Information'!$H$23), "")</f>
        <v/>
      </c>
      <c r="AJ372" s="197" t="str">
        <f>IF(NOT(M372&gt;1),"",IF(NOT(AEC2DATA!T232&lt;AI372),"O","P"))</f>
        <v/>
      </c>
      <c r="AK372" s="188" t="str">
        <f t="shared" si="41"/>
        <v/>
      </c>
      <c r="AL372" s="219"/>
      <c r="AM372" s="14"/>
    </row>
    <row r="373" spans="2:39" ht="19.7" customHeight="1" x14ac:dyDescent="0.25">
      <c r="B373" s="685"/>
      <c r="C373" s="686"/>
      <c r="D373" s="692"/>
      <c r="E373" s="692"/>
      <c r="F373" s="681"/>
      <c r="G373" s="681"/>
      <c r="H373" s="153"/>
      <c r="I373" s="154"/>
      <c r="J373" s="155"/>
      <c r="K373" s="157"/>
      <c r="L373" s="158"/>
      <c r="M373" s="152"/>
      <c r="N373" s="35"/>
      <c r="O373" s="682" t="s">
        <v>85</v>
      </c>
      <c r="P373" s="682"/>
      <c r="Q373" s="683"/>
      <c r="R373" s="683"/>
      <c r="S373" s="683"/>
      <c r="T373" s="683"/>
      <c r="U373" s="36"/>
      <c r="V373" s="36"/>
      <c r="W373" s="36"/>
      <c r="X373" s="36"/>
      <c r="Y373" s="36"/>
      <c r="Z373" s="36"/>
      <c r="AA373" s="684"/>
      <c r="AB373" s="685"/>
      <c r="AC373" s="373"/>
      <c r="AD373" s="373"/>
      <c r="AE373" s="497" t="str">
        <f t="shared" si="42"/>
        <v/>
      </c>
      <c r="AF373" s="503"/>
      <c r="AG373" s="503"/>
      <c r="AH373" s="252" t="str">
        <f t="shared" si="40"/>
        <v/>
      </c>
      <c r="AI373" s="228" t="str">
        <f>IF(M373&lt;&gt;"", YEARFRAC(M373,'National Information'!$H$23), "")</f>
        <v/>
      </c>
      <c r="AJ373" s="197" t="str">
        <f>IF(NOT(M373&gt;1),"",IF(NOT(AEC2DATA!T233&lt;AI373),"O","P"))</f>
        <v/>
      </c>
      <c r="AK373" s="188" t="str">
        <f t="shared" si="41"/>
        <v/>
      </c>
      <c r="AL373" s="219"/>
      <c r="AM373" s="14"/>
    </row>
    <row r="374" spans="2:39" ht="19.7" customHeight="1" x14ac:dyDescent="0.25">
      <c r="B374" s="693" t="s">
        <v>475</v>
      </c>
      <c r="C374" s="693"/>
      <c r="D374" s="694"/>
      <c r="E374" s="694"/>
      <c r="F374" s="694"/>
      <c r="G374" s="694"/>
      <c r="H374" s="693"/>
      <c r="L374" s="695"/>
      <c r="M374" s="695"/>
      <c r="N374" s="695"/>
      <c r="O374" s="695"/>
      <c r="P374" s="695"/>
      <c r="Q374" s="695"/>
      <c r="S374" s="696"/>
      <c r="T374" s="696"/>
      <c r="U374" s="696"/>
      <c r="W374" s="697" t="s">
        <v>89</v>
      </c>
      <c r="X374" s="697"/>
      <c r="AA374" s="696"/>
      <c r="AB374" s="696"/>
      <c r="AC374" s="373"/>
      <c r="AD374" s="373"/>
      <c r="AE374" s="499"/>
      <c r="AF374" s="500"/>
      <c r="AG374" s="500"/>
      <c r="AI374" s="186"/>
      <c r="AL374" s="219"/>
      <c r="AM374" s="14"/>
    </row>
    <row r="375" spans="2:39" ht="11.25" customHeight="1" x14ac:dyDescent="0.25">
      <c r="F375" s="248"/>
      <c r="G375" s="248"/>
      <c r="H375" s="250" t="str">
        <f t="shared" ref="H375:H380" si="43">+H341</f>
        <v xml:space="preserve">   36 Battersea Square</v>
      </c>
      <c r="I375" s="248"/>
      <c r="K375" s="15"/>
      <c r="L375" s="15"/>
      <c r="M375" s="15"/>
      <c r="N375" s="15"/>
      <c r="O375" s="15"/>
      <c r="P375" s="15"/>
      <c r="Q375" s="15"/>
      <c r="R375" s="15"/>
      <c r="S375" s="15"/>
      <c r="T375" s="15"/>
      <c r="U375" s="15"/>
      <c r="V375" s="15"/>
      <c r="W375" s="15"/>
      <c r="X375" s="15"/>
      <c r="Y375" s="15"/>
      <c r="Z375" s="15"/>
      <c r="AA375" s="15"/>
      <c r="AB375" s="15"/>
      <c r="AC375" s="16"/>
      <c r="AD375" s="16"/>
      <c r="AE375" s="16"/>
      <c r="AF375" s="189"/>
      <c r="AG375" s="189"/>
      <c r="AL375" s="219"/>
      <c r="AM375" s="14"/>
    </row>
    <row r="376" spans="2:39" ht="11.25" customHeight="1" x14ac:dyDescent="0.25">
      <c r="F376" s="248"/>
      <c r="G376" s="248"/>
      <c r="H376" s="248" t="str">
        <f t="shared" si="43"/>
        <v xml:space="preserve">   London</v>
      </c>
      <c r="I376" s="251"/>
      <c r="K376" s="250"/>
      <c r="L376" s="18"/>
      <c r="M376" s="18"/>
      <c r="N376" s="18"/>
      <c r="O376" s="18"/>
      <c r="P376" s="18"/>
      <c r="Q376" s="18"/>
      <c r="R376" s="18"/>
      <c r="S376" s="18"/>
      <c r="T376" s="18"/>
      <c r="U376" s="18"/>
      <c r="V376" s="707" t="s">
        <v>57</v>
      </c>
      <c r="W376" s="707"/>
      <c r="X376" s="707"/>
      <c r="Y376" s="707"/>
      <c r="Z376" s="707"/>
      <c r="AA376" s="707"/>
      <c r="AB376" s="707"/>
      <c r="AC376" s="183"/>
      <c r="AD376" s="183"/>
      <c r="AE376" s="18"/>
      <c r="AF376" s="190"/>
      <c r="AG376" s="190"/>
      <c r="AL376" s="219"/>
      <c r="AM376" s="14"/>
    </row>
    <row r="377" spans="2:39" ht="11.25" customHeight="1" x14ac:dyDescent="0.25">
      <c r="F377" s="248"/>
      <c r="G377" s="248"/>
      <c r="H377" s="248" t="str">
        <f t="shared" si="43"/>
        <v xml:space="preserve">   SW11 3RA</v>
      </c>
      <c r="I377" s="251"/>
      <c r="K377" s="44"/>
      <c r="L377" s="20"/>
      <c r="M377" s="20"/>
      <c r="N377" s="20"/>
      <c r="O377" s="20"/>
      <c r="P377" s="20"/>
      <c r="Q377" s="20"/>
      <c r="R377" s="20"/>
      <c r="S377" s="20"/>
      <c r="T377" s="20"/>
      <c r="U377" s="20"/>
      <c r="V377" s="708" t="s">
        <v>59</v>
      </c>
      <c r="W377" s="708"/>
      <c r="X377" s="708"/>
      <c r="Y377" s="708"/>
      <c r="Z377" s="708"/>
      <c r="AA377" s="708"/>
      <c r="AB377" s="19" t="s">
        <v>60</v>
      </c>
      <c r="AC377" s="184"/>
      <c r="AD377" s="184"/>
      <c r="AE377" s="20"/>
      <c r="AF377" s="191"/>
      <c r="AG377" s="191"/>
      <c r="AL377" s="219"/>
      <c r="AM377" s="14"/>
    </row>
    <row r="378" spans="2:39" ht="11.25" customHeight="1" x14ac:dyDescent="0.25">
      <c r="F378" s="248"/>
      <c r="G378" s="251"/>
      <c r="H378" s="249" t="str">
        <f t="shared" si="43"/>
        <v xml:space="preserve">   T: +020 7326 8001</v>
      </c>
      <c r="I378" s="251"/>
      <c r="K378" s="44"/>
      <c r="L378" s="20"/>
      <c r="M378" s="20"/>
      <c r="N378" s="20"/>
      <c r="O378" s="20"/>
      <c r="P378" s="20"/>
      <c r="Q378" s="20"/>
      <c r="R378" s="20"/>
      <c r="S378" s="20"/>
      <c r="T378" s="20"/>
      <c r="U378" s="20"/>
      <c r="V378" s="708" t="s">
        <v>62</v>
      </c>
      <c r="W378" s="708"/>
      <c r="X378" s="708"/>
      <c r="Y378" s="708"/>
      <c r="Z378" s="708"/>
      <c r="AA378" s="708"/>
      <c r="AB378" s="19" t="s">
        <v>63</v>
      </c>
      <c r="AC378" s="184"/>
      <c r="AD378" s="184"/>
      <c r="AE378" s="20"/>
      <c r="AF378" s="191"/>
      <c r="AG378" s="191"/>
      <c r="AL378" s="219"/>
      <c r="AM378" s="14"/>
    </row>
    <row r="379" spans="2:39" ht="11.25" customHeight="1" x14ac:dyDescent="0.25">
      <c r="F379" s="248"/>
      <c r="G379" s="251"/>
      <c r="H379" s="249" t="str">
        <f t="shared" si="43"/>
        <v xml:space="preserve">   F: +020 7924 2312</v>
      </c>
      <c r="I379" s="251"/>
      <c r="K379" s="44"/>
      <c r="L379" s="20"/>
      <c r="M379" s="20"/>
      <c r="N379" s="20"/>
      <c r="O379" s="20"/>
      <c r="P379" s="20"/>
      <c r="Q379" s="20"/>
      <c r="R379" s="20"/>
      <c r="S379" s="20"/>
      <c r="T379" s="20"/>
      <c r="U379" s="20"/>
      <c r="V379" s="708" t="s">
        <v>64</v>
      </c>
      <c r="W379" s="708"/>
      <c r="X379" s="708"/>
      <c r="Y379" s="708"/>
      <c r="Z379" s="708"/>
      <c r="AA379" s="708"/>
      <c r="AB379" s="19" t="s">
        <v>65</v>
      </c>
      <c r="AC379" s="184"/>
      <c r="AD379" s="184"/>
      <c r="AE379" s="20"/>
      <c r="AF379" s="191"/>
      <c r="AG379" s="191"/>
      <c r="AL379" s="219"/>
      <c r="AM379" s="14"/>
    </row>
    <row r="380" spans="2:39" ht="11.25" customHeight="1" x14ac:dyDescent="0.25">
      <c r="F380" s="248"/>
      <c r="G380" s="251"/>
      <c r="H380" s="249" t="str">
        <f t="shared" si="43"/>
        <v xml:space="preserve">   E: exams@rad.org.uk</v>
      </c>
      <c r="I380" s="251"/>
      <c r="K380" s="44"/>
      <c r="L380" s="20"/>
      <c r="M380" s="20"/>
      <c r="N380" s="20"/>
      <c r="O380" s="20"/>
      <c r="P380" s="20"/>
      <c r="Q380" s="20"/>
      <c r="R380" s="20"/>
      <c r="S380" s="20"/>
      <c r="T380" s="20"/>
      <c r="U380" s="20"/>
      <c r="V380" s="708" t="s">
        <v>66</v>
      </c>
      <c r="W380" s="708"/>
      <c r="X380" s="708"/>
      <c r="Y380" s="708"/>
      <c r="Z380" s="708"/>
      <c r="AA380" s="708"/>
      <c r="AB380" s="19" t="s">
        <v>67</v>
      </c>
      <c r="AC380" s="184"/>
      <c r="AD380" s="184"/>
      <c r="AE380" s="20"/>
      <c r="AF380" s="191"/>
      <c r="AG380" s="191"/>
      <c r="AL380" s="219"/>
      <c r="AM380" s="14"/>
    </row>
    <row r="381" spans="2:39" ht="11.25" customHeight="1" x14ac:dyDescent="0.25">
      <c r="B381" s="249" t="s">
        <v>71</v>
      </c>
      <c r="H381" s="249"/>
      <c r="K381" s="44"/>
      <c r="L381" s="20"/>
      <c r="M381" s="20"/>
      <c r="N381" s="20"/>
      <c r="O381" s="20"/>
      <c r="P381" s="20"/>
      <c r="Q381" s="45"/>
      <c r="R381" s="45"/>
      <c r="S381" s="45"/>
      <c r="T381" s="20"/>
      <c r="U381" s="20"/>
      <c r="V381" s="708" t="s">
        <v>69</v>
      </c>
      <c r="W381" s="708"/>
      <c r="X381" s="708"/>
      <c r="Y381" s="708"/>
      <c r="Z381" s="708"/>
      <c r="AA381" s="708"/>
      <c r="AB381" s="19" t="s">
        <v>70</v>
      </c>
      <c r="AC381" s="184"/>
      <c r="AD381" s="184"/>
      <c r="AE381" s="20"/>
      <c r="AF381" s="191"/>
      <c r="AG381" s="191"/>
      <c r="AL381" s="219"/>
      <c r="AM381" s="14"/>
    </row>
    <row r="382" spans="2:39" ht="4.5" customHeight="1" x14ac:dyDescent="0.25">
      <c r="L382" s="21"/>
      <c r="M382" s="21"/>
      <c r="N382" s="21"/>
      <c r="O382" s="21"/>
      <c r="P382" s="21"/>
      <c r="Q382" s="21"/>
      <c r="R382" s="21"/>
      <c r="S382" s="21"/>
      <c r="T382" s="21"/>
      <c r="U382" s="21"/>
      <c r="V382" s="46"/>
      <c r="W382" s="46"/>
      <c r="X382" s="46"/>
      <c r="Y382" s="46"/>
      <c r="Z382" s="46"/>
      <c r="AA382" s="46"/>
      <c r="AB382" s="46"/>
      <c r="AC382" s="185"/>
      <c r="AD382" s="185"/>
      <c r="AE382" s="21"/>
      <c r="AF382" s="193"/>
      <c r="AG382" s="193"/>
      <c r="AL382" s="219"/>
      <c r="AM382" s="14"/>
    </row>
    <row r="383" spans="2:39" ht="19.5" customHeight="1" x14ac:dyDescent="0.25">
      <c r="B383" s="713" t="s">
        <v>72</v>
      </c>
      <c r="C383" s="713"/>
      <c r="D383" s="713"/>
      <c r="E383" s="713"/>
      <c r="F383" s="713"/>
      <c r="G383" s="713"/>
      <c r="H383" s="713"/>
      <c r="I383" s="23" t="str">
        <f>+'3 - FORM AEC1 (2016)'!$G$19</f>
        <v/>
      </c>
      <c r="J383" s="714" t="str">
        <f>'3 - FORM AEC1 (2016)'!$H$18</f>
        <v/>
      </c>
      <c r="K383" s="714"/>
      <c r="L383" s="24"/>
      <c r="M383" s="25"/>
      <c r="N383" s="715" t="s">
        <v>73</v>
      </c>
      <c r="O383" s="715"/>
      <c r="P383" s="715"/>
      <c r="Q383" s="715"/>
      <c r="R383" s="715"/>
      <c r="S383" s="716"/>
      <c r="T383" s="716"/>
      <c r="U383" s="716"/>
      <c r="V383" s="716"/>
      <c r="W383" s="716"/>
      <c r="X383" s="716"/>
      <c r="Y383" s="716"/>
      <c r="Z383" s="716"/>
      <c r="AA383" s="716"/>
      <c r="AB383" s="716"/>
      <c r="AC383" s="373"/>
      <c r="AD383" s="373"/>
      <c r="AE383" s="501"/>
      <c r="AF383" s="502"/>
      <c r="AG383" s="502"/>
      <c r="AH383" s="187"/>
      <c r="AI383" s="230"/>
      <c r="AJ383" s="187"/>
      <c r="AL383" s="219"/>
      <c r="AM383" s="14"/>
    </row>
    <row r="384" spans="2:39" ht="11.25" customHeight="1" thickBot="1" x14ac:dyDescent="0.3">
      <c r="I384" s="27"/>
      <c r="J384" s="28"/>
      <c r="K384" s="27"/>
      <c r="L384" s="29"/>
      <c r="S384" s="30"/>
      <c r="T384" s="30"/>
      <c r="U384" s="26"/>
      <c r="V384" s="26"/>
      <c r="W384" s="26"/>
      <c r="X384" s="26"/>
      <c r="Y384" s="26"/>
      <c r="Z384" s="26"/>
      <c r="AA384" s="26"/>
      <c r="AB384" s="26"/>
      <c r="AC384" s="31"/>
      <c r="AD384" s="31"/>
      <c r="AE384" s="31"/>
      <c r="AF384" s="194"/>
      <c r="AG384" s="194"/>
      <c r="AH384" s="187"/>
      <c r="AI384" s="230"/>
      <c r="AJ384" s="187"/>
      <c r="AL384" s="219"/>
      <c r="AM384" s="14"/>
    </row>
    <row r="385" spans="2:39" ht="19.7" customHeight="1" thickBot="1" x14ac:dyDescent="0.3">
      <c r="B385" s="723" t="s">
        <v>74</v>
      </c>
      <c r="C385" s="723"/>
      <c r="D385" s="725" t="s">
        <v>75</v>
      </c>
      <c r="E385" s="725"/>
      <c r="F385" s="725" t="s">
        <v>76</v>
      </c>
      <c r="G385" s="725"/>
      <c r="H385" s="725" t="s">
        <v>77</v>
      </c>
      <c r="I385" s="717" t="s">
        <v>78</v>
      </c>
      <c r="J385" s="704" t="s">
        <v>39</v>
      </c>
      <c r="K385" s="704" t="s">
        <v>40</v>
      </c>
      <c r="L385" s="32"/>
      <c r="M385" s="717" t="s">
        <v>79</v>
      </c>
      <c r="N385" s="719" t="s">
        <v>415</v>
      </c>
      <c r="O385" s="721" t="s">
        <v>81</v>
      </c>
      <c r="P385" s="721"/>
      <c r="Q385" s="727" t="s">
        <v>82</v>
      </c>
      <c r="R385" s="727"/>
      <c r="S385" s="729" t="s">
        <v>83</v>
      </c>
      <c r="T385" s="729"/>
      <c r="U385" s="704" t="s">
        <v>84</v>
      </c>
      <c r="V385" s="704"/>
      <c r="W385" s="704"/>
      <c r="X385" s="704"/>
      <c r="Y385" s="704"/>
      <c r="Z385" s="704"/>
      <c r="AA385" s="709" t="s">
        <v>407</v>
      </c>
      <c r="AB385" s="710"/>
      <c r="AC385" s="163"/>
      <c r="AD385" s="496"/>
      <c r="AE385" s="33"/>
      <c r="AF385" s="195"/>
      <c r="AG385" s="195"/>
      <c r="AH385" s="202" t="s">
        <v>417</v>
      </c>
      <c r="AI385" s="231"/>
      <c r="AJ385" s="199"/>
      <c r="AK385" s="687" t="s">
        <v>416</v>
      </c>
      <c r="AL385" s="219"/>
      <c r="AM385" s="14"/>
    </row>
    <row r="386" spans="2:39" ht="27" customHeight="1" thickBot="1" x14ac:dyDescent="0.3">
      <c r="B386" s="724"/>
      <c r="C386" s="724"/>
      <c r="D386" s="726"/>
      <c r="E386" s="726"/>
      <c r="F386" s="726"/>
      <c r="G386" s="726"/>
      <c r="H386" s="726"/>
      <c r="I386" s="718"/>
      <c r="J386" s="705"/>
      <c r="K386" s="705"/>
      <c r="L386" s="240"/>
      <c r="M386" s="718"/>
      <c r="N386" s="720"/>
      <c r="O386" s="722"/>
      <c r="P386" s="722"/>
      <c r="Q386" s="728"/>
      <c r="R386" s="728"/>
      <c r="S386" s="730"/>
      <c r="T386" s="730"/>
      <c r="U386" s="363">
        <v>1</v>
      </c>
      <c r="V386" s="363">
        <v>2</v>
      </c>
      <c r="W386" s="363">
        <v>3</v>
      </c>
      <c r="X386" s="363">
        <v>4</v>
      </c>
      <c r="Y386" s="363">
        <v>5</v>
      </c>
      <c r="Z386" s="363"/>
      <c r="AA386" s="711"/>
      <c r="AB386" s="712"/>
      <c r="AC386" s="163"/>
      <c r="AD386" s="496"/>
      <c r="AE386" s="33"/>
      <c r="AF386" s="195"/>
      <c r="AG386" s="195"/>
      <c r="AH386" s="200" t="s">
        <v>412</v>
      </c>
      <c r="AI386" s="232" t="s">
        <v>80</v>
      </c>
      <c r="AJ386" s="201" t="s">
        <v>413</v>
      </c>
      <c r="AK386" s="688"/>
      <c r="AL386" s="219"/>
      <c r="AM386" s="14"/>
    </row>
    <row r="387" spans="2:39" ht="19.7" customHeight="1" thickBot="1" x14ac:dyDescent="0.3">
      <c r="B387" s="698"/>
      <c r="C387" s="699"/>
      <c r="D387" s="700"/>
      <c r="E387" s="700"/>
      <c r="F387" s="701"/>
      <c r="G387" s="701"/>
      <c r="H387" s="237"/>
      <c r="I387" s="238"/>
      <c r="J387" s="239"/>
      <c r="K387" s="150"/>
      <c r="L387" s="151"/>
      <c r="M387" s="152"/>
      <c r="N387" s="35"/>
      <c r="O387" s="702" t="s">
        <v>85</v>
      </c>
      <c r="P387" s="702"/>
      <c r="Q387" s="703"/>
      <c r="R387" s="703"/>
      <c r="S387" s="703"/>
      <c r="T387" s="703"/>
      <c r="U387" s="37"/>
      <c r="V387" s="37"/>
      <c r="W387" s="37"/>
      <c r="X387" s="37"/>
      <c r="Y387" s="37"/>
      <c r="Z387" s="37"/>
      <c r="AA387" s="706"/>
      <c r="AB387" s="698"/>
      <c r="AC387" s="373"/>
      <c r="AD387" s="373"/>
      <c r="AE387" s="497" t="str">
        <f>IF(OR(ISTEXT(J387)),1,"")</f>
        <v/>
      </c>
      <c r="AF387" s="503"/>
      <c r="AG387" s="503"/>
      <c r="AH387" s="252" t="str">
        <f t="shared" ref="AH387:AH407" si="44">IF(NOT(AE387=1),"",IF(OR(COUNTBLANK(I387:I387)=1), "O", "P"))</f>
        <v/>
      </c>
      <c r="AI387" s="228" t="str">
        <f>IF(M387&lt;&gt;"", YEARFRAC(M387, 'National Information'!$H$23), "")</f>
        <v/>
      </c>
      <c r="AJ387" s="197" t="str">
        <f>IF(NOT(M387&gt;1),"",IF(NOT(AEC2DATA!T234&lt;AI387),"O","P"))</f>
        <v/>
      </c>
      <c r="AK387" s="188" t="str">
        <f t="shared" ref="AK387:AK407" si="45">IF((J387&lt;1),"",IF(OR(COUNTBLANK(D387:D387),(F387:F387)=""),"O","P"))</f>
        <v/>
      </c>
      <c r="AL387" s="219"/>
      <c r="AM387" s="14"/>
    </row>
    <row r="388" spans="2:39" ht="19.7" customHeight="1" thickBot="1" x14ac:dyDescent="0.3">
      <c r="B388" s="685"/>
      <c r="C388" s="686"/>
      <c r="D388" s="692"/>
      <c r="E388" s="692"/>
      <c r="F388" s="681"/>
      <c r="G388" s="681"/>
      <c r="H388" s="153"/>
      <c r="I388" s="154"/>
      <c r="J388" s="155"/>
      <c r="K388" s="156"/>
      <c r="L388" s="36"/>
      <c r="M388" s="152"/>
      <c r="N388" s="35"/>
      <c r="O388" s="682" t="s">
        <v>85</v>
      </c>
      <c r="P388" s="682"/>
      <c r="Q388" s="683"/>
      <c r="R388" s="683"/>
      <c r="S388" s="683"/>
      <c r="T388" s="683"/>
      <c r="U388" s="36"/>
      <c r="V388" s="36"/>
      <c r="W388" s="36"/>
      <c r="X388" s="36"/>
      <c r="Y388" s="36"/>
      <c r="Z388" s="36"/>
      <c r="AA388" s="684"/>
      <c r="AB388" s="685"/>
      <c r="AC388" s="373"/>
      <c r="AD388" s="373"/>
      <c r="AE388" s="497" t="str">
        <f t="shared" ref="AE388:AE407" si="46">IF(OR(ISTEXT(J388)),1,"")</f>
        <v/>
      </c>
      <c r="AF388" s="503"/>
      <c r="AG388" s="503"/>
      <c r="AH388" s="252" t="str">
        <f t="shared" si="44"/>
        <v/>
      </c>
      <c r="AI388" s="228" t="str">
        <f>IF(M388&lt;&gt;"", YEARFRAC(M388, 'National Information'!$H$23), "")</f>
        <v/>
      </c>
      <c r="AJ388" s="197" t="str">
        <f>IF(NOT(M388&gt;1),"",IF(NOT(AEC2DATA!T235&lt;AI388),"O","P"))</f>
        <v/>
      </c>
      <c r="AK388" s="188" t="str">
        <f t="shared" si="45"/>
        <v/>
      </c>
      <c r="AL388" s="219"/>
      <c r="AM388" s="14"/>
    </row>
    <row r="389" spans="2:39" ht="19.7" customHeight="1" thickBot="1" x14ac:dyDescent="0.3">
      <c r="B389" s="685"/>
      <c r="C389" s="686"/>
      <c r="D389" s="692"/>
      <c r="E389" s="692"/>
      <c r="F389" s="681"/>
      <c r="G389" s="681"/>
      <c r="H389" s="153"/>
      <c r="I389" s="154"/>
      <c r="J389" s="155"/>
      <c r="K389" s="156"/>
      <c r="L389" s="36"/>
      <c r="M389" s="152"/>
      <c r="N389" s="35"/>
      <c r="O389" s="682" t="s">
        <v>85</v>
      </c>
      <c r="P389" s="682"/>
      <c r="Q389" s="683"/>
      <c r="R389" s="683"/>
      <c r="S389" s="683"/>
      <c r="T389" s="683"/>
      <c r="U389" s="36"/>
      <c r="V389" s="36"/>
      <c r="W389" s="36"/>
      <c r="X389" s="36"/>
      <c r="Y389" s="36"/>
      <c r="Z389" s="36"/>
      <c r="AA389" s="684"/>
      <c r="AB389" s="685"/>
      <c r="AC389" s="373"/>
      <c r="AD389" s="373"/>
      <c r="AE389" s="497" t="str">
        <f t="shared" si="46"/>
        <v/>
      </c>
      <c r="AF389" s="503"/>
      <c r="AG389" s="503"/>
      <c r="AH389" s="252" t="str">
        <f t="shared" si="44"/>
        <v/>
      </c>
      <c r="AI389" s="228" t="str">
        <f>IF(M389&lt;&gt;"", YEARFRAC(M389, 'National Information'!$H$23), "")</f>
        <v/>
      </c>
      <c r="AJ389" s="197" t="str">
        <f>IF(NOT(M389&gt;1),"",IF(NOT(AEC2DATA!T236&lt;AI389),"O","P"))</f>
        <v/>
      </c>
      <c r="AK389" s="188" t="str">
        <f t="shared" si="45"/>
        <v/>
      </c>
      <c r="AL389" s="219"/>
      <c r="AM389" s="14"/>
    </row>
    <row r="390" spans="2:39" ht="19.7" customHeight="1" thickBot="1" x14ac:dyDescent="0.3">
      <c r="B390" s="685"/>
      <c r="C390" s="686"/>
      <c r="D390" s="692"/>
      <c r="E390" s="692"/>
      <c r="F390" s="681"/>
      <c r="G390" s="681"/>
      <c r="H390" s="153"/>
      <c r="I390" s="154"/>
      <c r="J390" s="155"/>
      <c r="K390" s="156"/>
      <c r="L390" s="36"/>
      <c r="M390" s="152"/>
      <c r="N390" s="35"/>
      <c r="O390" s="682" t="s">
        <v>85</v>
      </c>
      <c r="P390" s="682"/>
      <c r="Q390" s="683"/>
      <c r="R390" s="683"/>
      <c r="S390" s="683"/>
      <c r="T390" s="683"/>
      <c r="U390" s="36"/>
      <c r="V390" s="36"/>
      <c r="W390" s="36"/>
      <c r="X390" s="36"/>
      <c r="Y390" s="36"/>
      <c r="Z390" s="36"/>
      <c r="AA390" s="684"/>
      <c r="AB390" s="685"/>
      <c r="AC390" s="373"/>
      <c r="AD390" s="373"/>
      <c r="AE390" s="497" t="str">
        <f t="shared" si="46"/>
        <v/>
      </c>
      <c r="AF390" s="503"/>
      <c r="AG390" s="503"/>
      <c r="AH390" s="252" t="str">
        <f t="shared" si="44"/>
        <v/>
      </c>
      <c r="AI390" s="228" t="str">
        <f>IF(M390&lt;&gt;"", YEARFRAC(M390, 'National Information'!$H$23), "")</f>
        <v/>
      </c>
      <c r="AJ390" s="197" t="str">
        <f>IF(NOT(M390&gt;1),"",IF(NOT(AEC2DATA!T237&lt;AI390),"O","P"))</f>
        <v/>
      </c>
      <c r="AK390" s="188" t="str">
        <f t="shared" si="45"/>
        <v/>
      </c>
      <c r="AL390" s="219"/>
      <c r="AM390" s="14"/>
    </row>
    <row r="391" spans="2:39" ht="19.7" customHeight="1" thickBot="1" x14ac:dyDescent="0.3">
      <c r="B391" s="685"/>
      <c r="C391" s="686"/>
      <c r="D391" s="692"/>
      <c r="E391" s="692"/>
      <c r="F391" s="681"/>
      <c r="G391" s="681"/>
      <c r="H391" s="153"/>
      <c r="I391" s="154"/>
      <c r="J391" s="155"/>
      <c r="K391" s="156"/>
      <c r="L391" s="36"/>
      <c r="M391" s="152"/>
      <c r="N391" s="35"/>
      <c r="O391" s="682" t="s">
        <v>85</v>
      </c>
      <c r="P391" s="682"/>
      <c r="Q391" s="683"/>
      <c r="R391" s="683"/>
      <c r="S391" s="683"/>
      <c r="T391" s="683"/>
      <c r="U391" s="36"/>
      <c r="V391" s="36"/>
      <c r="W391" s="36"/>
      <c r="X391" s="36"/>
      <c r="Y391" s="36"/>
      <c r="Z391" s="36"/>
      <c r="AA391" s="684"/>
      <c r="AB391" s="685"/>
      <c r="AC391" s="373"/>
      <c r="AD391" s="373"/>
      <c r="AE391" s="497" t="str">
        <f t="shared" si="46"/>
        <v/>
      </c>
      <c r="AF391" s="503"/>
      <c r="AG391" s="503"/>
      <c r="AH391" s="252" t="str">
        <f t="shared" si="44"/>
        <v/>
      </c>
      <c r="AI391" s="228" t="str">
        <f>IF(M391&lt;&gt;"", YEARFRAC(M391, 'National Information'!$H$23), "")</f>
        <v/>
      </c>
      <c r="AJ391" s="197" t="str">
        <f>IF(NOT(M391&gt;1),"",IF(NOT(AEC2DATA!T238&lt;AI391),"O","P"))</f>
        <v/>
      </c>
      <c r="AK391" s="188" t="str">
        <f t="shared" si="45"/>
        <v/>
      </c>
      <c r="AL391" s="219"/>
      <c r="AM391" s="14"/>
    </row>
    <row r="392" spans="2:39" ht="19.7" customHeight="1" thickBot="1" x14ac:dyDescent="0.3">
      <c r="B392" s="685"/>
      <c r="C392" s="686"/>
      <c r="D392" s="692"/>
      <c r="E392" s="692"/>
      <c r="F392" s="681"/>
      <c r="G392" s="681"/>
      <c r="H392" s="153"/>
      <c r="I392" s="154"/>
      <c r="J392" s="155"/>
      <c r="K392" s="156"/>
      <c r="L392" s="36"/>
      <c r="M392" s="152"/>
      <c r="N392" s="35"/>
      <c r="O392" s="682" t="s">
        <v>85</v>
      </c>
      <c r="P392" s="682"/>
      <c r="Q392" s="683"/>
      <c r="R392" s="683"/>
      <c r="S392" s="683"/>
      <c r="T392" s="683"/>
      <c r="U392" s="36"/>
      <c r="V392" s="36"/>
      <c r="W392" s="36"/>
      <c r="X392" s="36"/>
      <c r="Y392" s="36"/>
      <c r="Z392" s="36"/>
      <c r="AA392" s="684"/>
      <c r="AB392" s="685"/>
      <c r="AC392" s="373"/>
      <c r="AD392" s="373"/>
      <c r="AE392" s="497" t="str">
        <f t="shared" si="46"/>
        <v/>
      </c>
      <c r="AF392" s="503"/>
      <c r="AG392" s="503"/>
      <c r="AH392" s="252" t="str">
        <f t="shared" si="44"/>
        <v/>
      </c>
      <c r="AI392" s="228" t="str">
        <f>IF(M392&lt;&gt;"", YEARFRAC(M392, 'National Information'!$H$23), "")</f>
        <v/>
      </c>
      <c r="AJ392" s="197" t="str">
        <f>IF(NOT(M392&gt;1),"",IF(NOT(AEC2DATA!T239&lt;AI392),"O","P"))</f>
        <v/>
      </c>
      <c r="AK392" s="188" t="str">
        <f t="shared" si="45"/>
        <v/>
      </c>
      <c r="AL392" s="219"/>
      <c r="AM392" s="14"/>
    </row>
    <row r="393" spans="2:39" ht="19.7" customHeight="1" thickBot="1" x14ac:dyDescent="0.3">
      <c r="B393" s="685"/>
      <c r="C393" s="686"/>
      <c r="D393" s="692"/>
      <c r="E393" s="692"/>
      <c r="F393" s="681"/>
      <c r="G393" s="681"/>
      <c r="H393" s="153"/>
      <c r="I393" s="154"/>
      <c r="J393" s="155"/>
      <c r="K393" s="156"/>
      <c r="L393" s="36"/>
      <c r="M393" s="152"/>
      <c r="N393" s="35"/>
      <c r="O393" s="682" t="s">
        <v>85</v>
      </c>
      <c r="P393" s="682"/>
      <c r="Q393" s="683"/>
      <c r="R393" s="683"/>
      <c r="S393" s="683"/>
      <c r="T393" s="683"/>
      <c r="U393" s="36"/>
      <c r="V393" s="36"/>
      <c r="W393" s="36"/>
      <c r="X393" s="36"/>
      <c r="Y393" s="36"/>
      <c r="Z393" s="36"/>
      <c r="AA393" s="684"/>
      <c r="AB393" s="685"/>
      <c r="AC393" s="373"/>
      <c r="AD393" s="373"/>
      <c r="AE393" s="497" t="str">
        <f t="shared" si="46"/>
        <v/>
      </c>
      <c r="AF393" s="503"/>
      <c r="AG393" s="503"/>
      <c r="AH393" s="252" t="str">
        <f t="shared" si="44"/>
        <v/>
      </c>
      <c r="AI393" s="228" t="str">
        <f>IF(M393&lt;&gt;"", YEARFRAC(M393, 'National Information'!$H$23), "")</f>
        <v/>
      </c>
      <c r="AJ393" s="197" t="str">
        <f>IF(NOT(M393&gt;1),"",IF(NOT(AEC2DATA!T240&lt;AI393),"O","P"))</f>
        <v/>
      </c>
      <c r="AK393" s="188" t="str">
        <f t="shared" si="45"/>
        <v/>
      </c>
      <c r="AL393" s="219"/>
      <c r="AM393" s="14"/>
    </row>
    <row r="394" spans="2:39" ht="19.7" customHeight="1" thickBot="1" x14ac:dyDescent="0.3">
      <c r="B394" s="685"/>
      <c r="C394" s="686"/>
      <c r="D394" s="692"/>
      <c r="E394" s="692"/>
      <c r="F394" s="681"/>
      <c r="G394" s="681"/>
      <c r="H394" s="153"/>
      <c r="I394" s="154"/>
      <c r="J394" s="155"/>
      <c r="K394" s="156"/>
      <c r="L394" s="36"/>
      <c r="M394" s="152"/>
      <c r="N394" s="35"/>
      <c r="O394" s="682" t="s">
        <v>85</v>
      </c>
      <c r="P394" s="682"/>
      <c r="Q394" s="683"/>
      <c r="R394" s="683"/>
      <c r="S394" s="683"/>
      <c r="T394" s="683"/>
      <c r="U394" s="36"/>
      <c r="V394" s="36"/>
      <c r="W394" s="36"/>
      <c r="X394" s="36"/>
      <c r="Y394" s="36"/>
      <c r="Z394" s="36"/>
      <c r="AA394" s="684"/>
      <c r="AB394" s="685"/>
      <c r="AC394" s="373"/>
      <c r="AD394" s="373"/>
      <c r="AE394" s="497" t="str">
        <f t="shared" si="46"/>
        <v/>
      </c>
      <c r="AF394" s="503"/>
      <c r="AG394" s="503"/>
      <c r="AH394" s="252" t="str">
        <f t="shared" si="44"/>
        <v/>
      </c>
      <c r="AI394" s="228" t="str">
        <f>IF(M394&lt;&gt;"", YEARFRAC(M394, 'National Information'!$H$23), "")</f>
        <v/>
      </c>
      <c r="AJ394" s="197" t="str">
        <f>IF(NOT(M394&gt;1),"",IF(NOT(AEC2DATA!T241&lt;AI394),"O","P"))</f>
        <v/>
      </c>
      <c r="AK394" s="188" t="str">
        <f t="shared" si="45"/>
        <v/>
      </c>
      <c r="AL394" s="219"/>
      <c r="AM394" s="14"/>
    </row>
    <row r="395" spans="2:39" ht="19.7" customHeight="1" thickBot="1" x14ac:dyDescent="0.3">
      <c r="B395" s="685"/>
      <c r="C395" s="686"/>
      <c r="D395" s="692"/>
      <c r="E395" s="692"/>
      <c r="F395" s="681"/>
      <c r="G395" s="681"/>
      <c r="H395" s="153"/>
      <c r="I395" s="154"/>
      <c r="J395" s="155"/>
      <c r="K395" s="156"/>
      <c r="L395" s="36"/>
      <c r="M395" s="152"/>
      <c r="N395" s="35"/>
      <c r="O395" s="682" t="s">
        <v>85</v>
      </c>
      <c r="P395" s="682"/>
      <c r="Q395" s="683"/>
      <c r="R395" s="683"/>
      <c r="S395" s="683"/>
      <c r="T395" s="683"/>
      <c r="U395" s="36"/>
      <c r="V395" s="36"/>
      <c r="W395" s="36"/>
      <c r="X395" s="36"/>
      <c r="Y395" s="36"/>
      <c r="Z395" s="36"/>
      <c r="AA395" s="684"/>
      <c r="AB395" s="685"/>
      <c r="AC395" s="373"/>
      <c r="AD395" s="373"/>
      <c r="AE395" s="497" t="str">
        <f t="shared" si="46"/>
        <v/>
      </c>
      <c r="AF395" s="503"/>
      <c r="AG395" s="503"/>
      <c r="AH395" s="252" t="str">
        <f t="shared" si="44"/>
        <v/>
      </c>
      <c r="AI395" s="228" t="str">
        <f>IF(M395&lt;&gt;"", YEARFRAC(M395, 'National Information'!$H$23), "")</f>
        <v/>
      </c>
      <c r="AJ395" s="197" t="str">
        <f>IF(NOT(M395&gt;1),"",IF(NOT(AEC2DATA!T242&lt;AI395),"O","P"))</f>
        <v/>
      </c>
      <c r="AK395" s="188" t="str">
        <f t="shared" si="45"/>
        <v/>
      </c>
      <c r="AL395" s="219"/>
      <c r="AM395" s="14"/>
    </row>
    <row r="396" spans="2:39" ht="19.7" customHeight="1" thickBot="1" x14ac:dyDescent="0.3">
      <c r="B396" s="685"/>
      <c r="C396" s="686"/>
      <c r="D396" s="692"/>
      <c r="E396" s="692"/>
      <c r="F396" s="681"/>
      <c r="G396" s="681"/>
      <c r="H396" s="153"/>
      <c r="I396" s="154"/>
      <c r="J396" s="155"/>
      <c r="K396" s="156"/>
      <c r="L396" s="36"/>
      <c r="M396" s="152"/>
      <c r="N396" s="35"/>
      <c r="O396" s="682" t="s">
        <v>85</v>
      </c>
      <c r="P396" s="682"/>
      <c r="Q396" s="683"/>
      <c r="R396" s="683"/>
      <c r="S396" s="683"/>
      <c r="T396" s="683"/>
      <c r="U396" s="36"/>
      <c r="V396" s="36"/>
      <c r="W396" s="36"/>
      <c r="X396" s="36"/>
      <c r="Y396" s="36"/>
      <c r="Z396" s="36"/>
      <c r="AA396" s="684"/>
      <c r="AB396" s="685"/>
      <c r="AC396" s="373"/>
      <c r="AD396" s="373"/>
      <c r="AE396" s="497" t="str">
        <f t="shared" si="46"/>
        <v/>
      </c>
      <c r="AF396" s="503"/>
      <c r="AG396" s="503"/>
      <c r="AH396" s="252" t="str">
        <f t="shared" si="44"/>
        <v/>
      </c>
      <c r="AI396" s="228" t="str">
        <f>IF(M396&lt;&gt;"", YEARFRAC(M396, 'National Information'!$H$23), "")</f>
        <v/>
      </c>
      <c r="AJ396" s="197" t="str">
        <f>IF(NOT(M396&gt;1),"",IF(NOT(AEC2DATA!T243&lt;AI396),"O","P"))</f>
        <v/>
      </c>
      <c r="AK396" s="188" t="str">
        <f t="shared" si="45"/>
        <v/>
      </c>
      <c r="AL396" s="219"/>
      <c r="AM396" s="14"/>
    </row>
    <row r="397" spans="2:39" ht="19.7" customHeight="1" thickBot="1" x14ac:dyDescent="0.3">
      <c r="B397" s="685"/>
      <c r="C397" s="686"/>
      <c r="D397" s="692"/>
      <c r="E397" s="692"/>
      <c r="F397" s="681"/>
      <c r="G397" s="681"/>
      <c r="H397" s="153"/>
      <c r="I397" s="154"/>
      <c r="J397" s="155"/>
      <c r="K397" s="156"/>
      <c r="L397" s="36"/>
      <c r="M397" s="152"/>
      <c r="N397" s="35"/>
      <c r="O397" s="682" t="s">
        <v>85</v>
      </c>
      <c r="P397" s="682"/>
      <c r="Q397" s="683"/>
      <c r="R397" s="683"/>
      <c r="S397" s="683"/>
      <c r="T397" s="683"/>
      <c r="U397" s="36"/>
      <c r="V397" s="36"/>
      <c r="W397" s="36"/>
      <c r="X397" s="36"/>
      <c r="Y397" s="36"/>
      <c r="Z397" s="36"/>
      <c r="AA397" s="684"/>
      <c r="AB397" s="685"/>
      <c r="AC397" s="373"/>
      <c r="AD397" s="373"/>
      <c r="AE397" s="497" t="str">
        <f t="shared" si="46"/>
        <v/>
      </c>
      <c r="AF397" s="503"/>
      <c r="AG397" s="503"/>
      <c r="AH397" s="252" t="str">
        <f t="shared" si="44"/>
        <v/>
      </c>
      <c r="AI397" s="228" t="str">
        <f>IF(M397&lt;&gt;"", YEARFRAC(M397, 'National Information'!$H$23), "")</f>
        <v/>
      </c>
      <c r="AJ397" s="197" t="str">
        <f>IF(NOT(M397&gt;1),"",IF(NOT(AEC2DATA!T244&lt;AI397),"O","P"))</f>
        <v/>
      </c>
      <c r="AK397" s="188" t="str">
        <f t="shared" si="45"/>
        <v/>
      </c>
      <c r="AL397" s="219"/>
      <c r="AM397" s="14"/>
    </row>
    <row r="398" spans="2:39" ht="19.7" customHeight="1" thickBot="1" x14ac:dyDescent="0.3">
      <c r="B398" s="685"/>
      <c r="C398" s="686"/>
      <c r="D398" s="692"/>
      <c r="E398" s="692"/>
      <c r="F398" s="681"/>
      <c r="G398" s="681"/>
      <c r="H398" s="153"/>
      <c r="I398" s="154"/>
      <c r="J398" s="155"/>
      <c r="K398" s="156"/>
      <c r="L398" s="36"/>
      <c r="M398" s="152"/>
      <c r="N398" s="35"/>
      <c r="O398" s="682" t="s">
        <v>85</v>
      </c>
      <c r="P398" s="682"/>
      <c r="Q398" s="683"/>
      <c r="R398" s="683"/>
      <c r="S398" s="683"/>
      <c r="T398" s="683"/>
      <c r="U398" s="36"/>
      <c r="V398" s="36"/>
      <c r="W398" s="36"/>
      <c r="X398" s="36"/>
      <c r="Y398" s="36"/>
      <c r="Z398" s="36"/>
      <c r="AA398" s="684"/>
      <c r="AB398" s="685"/>
      <c r="AC398" s="373"/>
      <c r="AD398" s="373"/>
      <c r="AE398" s="497" t="str">
        <f t="shared" si="46"/>
        <v/>
      </c>
      <c r="AF398" s="503"/>
      <c r="AG398" s="503"/>
      <c r="AH398" s="252" t="str">
        <f t="shared" si="44"/>
        <v/>
      </c>
      <c r="AI398" s="228" t="str">
        <f>IF(M398&lt;&gt;"", YEARFRAC(M398, 'National Information'!$H$23), "")</f>
        <v/>
      </c>
      <c r="AJ398" s="197" t="str">
        <f>IF(NOT(M398&gt;1),"",IF(NOT(AEC2DATA!T245&lt;AI398),"O","P"))</f>
        <v/>
      </c>
      <c r="AK398" s="188" t="str">
        <f t="shared" si="45"/>
        <v/>
      </c>
      <c r="AL398" s="219"/>
      <c r="AM398" s="14"/>
    </row>
    <row r="399" spans="2:39" ht="19.7" customHeight="1" thickBot="1" x14ac:dyDescent="0.3">
      <c r="B399" s="685"/>
      <c r="C399" s="686"/>
      <c r="D399" s="692"/>
      <c r="E399" s="692"/>
      <c r="F399" s="681"/>
      <c r="G399" s="681"/>
      <c r="H399" s="153"/>
      <c r="I399" s="154"/>
      <c r="J399" s="155"/>
      <c r="K399" s="156"/>
      <c r="L399" s="36"/>
      <c r="M399" s="152"/>
      <c r="N399" s="35"/>
      <c r="O399" s="682" t="s">
        <v>85</v>
      </c>
      <c r="P399" s="682"/>
      <c r="Q399" s="683"/>
      <c r="R399" s="683"/>
      <c r="S399" s="683"/>
      <c r="T399" s="683"/>
      <c r="U399" s="36"/>
      <c r="V399" s="36"/>
      <c r="W399" s="36"/>
      <c r="X399" s="36"/>
      <c r="Y399" s="36"/>
      <c r="Z399" s="36"/>
      <c r="AA399" s="684"/>
      <c r="AB399" s="685"/>
      <c r="AC399" s="373"/>
      <c r="AD399" s="373"/>
      <c r="AE399" s="497" t="str">
        <f t="shared" si="46"/>
        <v/>
      </c>
      <c r="AF399" s="503"/>
      <c r="AG399" s="503"/>
      <c r="AH399" s="252" t="str">
        <f t="shared" si="44"/>
        <v/>
      </c>
      <c r="AI399" s="228" t="str">
        <f>IF(M399&lt;&gt;"", YEARFRAC(M399, 'National Information'!$H$23), "")</f>
        <v/>
      </c>
      <c r="AJ399" s="197" t="str">
        <f>IF(NOT(M399&gt;1),"",IF(NOT(AEC2DATA!T246&lt;AI399),"O","P"))</f>
        <v/>
      </c>
      <c r="AK399" s="188" t="str">
        <f t="shared" si="45"/>
        <v/>
      </c>
      <c r="AL399" s="219"/>
      <c r="AM399" s="14"/>
    </row>
    <row r="400" spans="2:39" ht="19.7" customHeight="1" thickBot="1" x14ac:dyDescent="0.3">
      <c r="B400" s="685"/>
      <c r="C400" s="686"/>
      <c r="D400" s="692"/>
      <c r="E400" s="692"/>
      <c r="F400" s="681"/>
      <c r="G400" s="681"/>
      <c r="H400" s="153"/>
      <c r="I400" s="154"/>
      <c r="J400" s="155"/>
      <c r="K400" s="156"/>
      <c r="L400" s="36"/>
      <c r="M400" s="152"/>
      <c r="N400" s="35"/>
      <c r="O400" s="682" t="s">
        <v>85</v>
      </c>
      <c r="P400" s="682"/>
      <c r="Q400" s="683"/>
      <c r="R400" s="683"/>
      <c r="S400" s="683"/>
      <c r="T400" s="683"/>
      <c r="U400" s="36"/>
      <c r="V400" s="36"/>
      <c r="W400" s="36"/>
      <c r="X400" s="36"/>
      <c r="Y400" s="36"/>
      <c r="Z400" s="36"/>
      <c r="AA400" s="684"/>
      <c r="AB400" s="685"/>
      <c r="AC400" s="373"/>
      <c r="AD400" s="373"/>
      <c r="AE400" s="497" t="str">
        <f t="shared" si="46"/>
        <v/>
      </c>
      <c r="AF400" s="503"/>
      <c r="AG400" s="503"/>
      <c r="AH400" s="252" t="str">
        <f t="shared" si="44"/>
        <v/>
      </c>
      <c r="AI400" s="228" t="str">
        <f>IF(M400&lt;&gt;"", YEARFRAC(M400, 'National Information'!$H$23), "")</f>
        <v/>
      </c>
      <c r="AJ400" s="197" t="str">
        <f>IF(NOT(M400&gt;1),"",IF(NOT(AEC2DATA!T247&lt;AI400),"O","P"))</f>
        <v/>
      </c>
      <c r="AK400" s="188" t="str">
        <f t="shared" si="45"/>
        <v/>
      </c>
      <c r="AL400" s="219"/>
      <c r="AM400" s="14"/>
    </row>
    <row r="401" spans="2:39" ht="19.7" customHeight="1" thickBot="1" x14ac:dyDescent="0.3">
      <c r="B401" s="685"/>
      <c r="C401" s="686"/>
      <c r="D401" s="692"/>
      <c r="E401" s="692"/>
      <c r="F401" s="681"/>
      <c r="G401" s="681"/>
      <c r="H401" s="153"/>
      <c r="I401" s="154"/>
      <c r="J401" s="155"/>
      <c r="K401" s="156"/>
      <c r="L401" s="36"/>
      <c r="M401" s="152"/>
      <c r="N401" s="35"/>
      <c r="O401" s="682" t="s">
        <v>85</v>
      </c>
      <c r="P401" s="682"/>
      <c r="Q401" s="683"/>
      <c r="R401" s="683"/>
      <c r="S401" s="683"/>
      <c r="T401" s="683"/>
      <c r="U401" s="36"/>
      <c r="V401" s="36"/>
      <c r="W401" s="36"/>
      <c r="X401" s="36"/>
      <c r="Y401" s="36"/>
      <c r="Z401" s="36"/>
      <c r="AA401" s="684"/>
      <c r="AB401" s="685"/>
      <c r="AC401" s="373"/>
      <c r="AD401" s="373"/>
      <c r="AE401" s="497" t="str">
        <f t="shared" si="46"/>
        <v/>
      </c>
      <c r="AF401" s="503"/>
      <c r="AG401" s="503"/>
      <c r="AH401" s="252" t="str">
        <f t="shared" si="44"/>
        <v/>
      </c>
      <c r="AI401" s="228" t="str">
        <f>IF(M401&lt;&gt;"", YEARFRAC(M401, 'National Information'!$H$23), "")</f>
        <v/>
      </c>
      <c r="AJ401" s="197" t="str">
        <f>IF(NOT(M401&gt;1),"",IF(NOT(AEC2DATA!T248&lt;AI401),"O","P"))</f>
        <v/>
      </c>
      <c r="AK401" s="188" t="str">
        <f t="shared" si="45"/>
        <v/>
      </c>
      <c r="AL401" s="219"/>
      <c r="AM401" s="14"/>
    </row>
    <row r="402" spans="2:39" ht="19.7" customHeight="1" thickBot="1" x14ac:dyDescent="0.3">
      <c r="B402" s="685"/>
      <c r="C402" s="686"/>
      <c r="D402" s="692"/>
      <c r="E402" s="692"/>
      <c r="F402" s="681"/>
      <c r="G402" s="681"/>
      <c r="H402" s="153"/>
      <c r="I402" s="154"/>
      <c r="J402" s="155"/>
      <c r="K402" s="156"/>
      <c r="L402" s="36"/>
      <c r="M402" s="152"/>
      <c r="N402" s="35"/>
      <c r="O402" s="682" t="s">
        <v>85</v>
      </c>
      <c r="P402" s="682"/>
      <c r="Q402" s="683"/>
      <c r="R402" s="683"/>
      <c r="S402" s="683"/>
      <c r="T402" s="683"/>
      <c r="U402" s="36"/>
      <c r="V402" s="36"/>
      <c r="W402" s="36"/>
      <c r="X402" s="36"/>
      <c r="Y402" s="36"/>
      <c r="Z402" s="36"/>
      <c r="AA402" s="684"/>
      <c r="AB402" s="685"/>
      <c r="AC402" s="373"/>
      <c r="AD402" s="373"/>
      <c r="AE402" s="497" t="str">
        <f t="shared" si="46"/>
        <v/>
      </c>
      <c r="AF402" s="503"/>
      <c r="AG402" s="503"/>
      <c r="AH402" s="252" t="str">
        <f t="shared" si="44"/>
        <v/>
      </c>
      <c r="AI402" s="228" t="str">
        <f>IF(M402&lt;&gt;"", YEARFRAC(M402, 'National Information'!$H$23), "")</f>
        <v/>
      </c>
      <c r="AJ402" s="197" t="str">
        <f>IF(NOT(M402&gt;1),"",IF(NOT(AEC2DATA!T249&lt;AI402),"O","P"))</f>
        <v/>
      </c>
      <c r="AK402" s="188" t="str">
        <f t="shared" si="45"/>
        <v/>
      </c>
      <c r="AL402" s="219"/>
      <c r="AM402" s="14"/>
    </row>
    <row r="403" spans="2:39" ht="19.7" customHeight="1" thickBot="1" x14ac:dyDescent="0.3">
      <c r="B403" s="685"/>
      <c r="C403" s="686"/>
      <c r="D403" s="692"/>
      <c r="E403" s="692"/>
      <c r="F403" s="681"/>
      <c r="G403" s="681"/>
      <c r="H403" s="153"/>
      <c r="I403" s="154"/>
      <c r="J403" s="155"/>
      <c r="K403" s="156"/>
      <c r="L403" s="36"/>
      <c r="M403" s="152"/>
      <c r="N403" s="35"/>
      <c r="O403" s="682" t="s">
        <v>85</v>
      </c>
      <c r="P403" s="682"/>
      <c r="Q403" s="683"/>
      <c r="R403" s="683"/>
      <c r="S403" s="683"/>
      <c r="T403" s="683"/>
      <c r="U403" s="36"/>
      <c r="V403" s="36"/>
      <c r="W403" s="36"/>
      <c r="X403" s="36"/>
      <c r="Y403" s="36"/>
      <c r="Z403" s="36"/>
      <c r="AA403" s="684"/>
      <c r="AB403" s="685"/>
      <c r="AC403" s="373"/>
      <c r="AD403" s="373"/>
      <c r="AE403" s="497" t="str">
        <f t="shared" si="46"/>
        <v/>
      </c>
      <c r="AF403" s="503"/>
      <c r="AG403" s="503"/>
      <c r="AH403" s="252" t="str">
        <f t="shared" si="44"/>
        <v/>
      </c>
      <c r="AI403" s="228" t="str">
        <f>IF(M403&lt;&gt;"", YEARFRAC(M403, 'National Information'!$H$23), "")</f>
        <v/>
      </c>
      <c r="AJ403" s="197" t="str">
        <f>IF(NOT(M403&gt;1),"",IF(NOT(AEC2DATA!T250&lt;AI403),"O","P"))</f>
        <v/>
      </c>
      <c r="AK403" s="188" t="str">
        <f t="shared" si="45"/>
        <v/>
      </c>
      <c r="AL403" s="219"/>
      <c r="AM403" s="14"/>
    </row>
    <row r="404" spans="2:39" ht="19.7" customHeight="1" thickBot="1" x14ac:dyDescent="0.3">
      <c r="B404" s="685"/>
      <c r="C404" s="686"/>
      <c r="D404" s="692"/>
      <c r="E404" s="692"/>
      <c r="F404" s="681"/>
      <c r="G404" s="681"/>
      <c r="H404" s="153"/>
      <c r="I404" s="154"/>
      <c r="J404" s="155"/>
      <c r="K404" s="156"/>
      <c r="L404" s="36"/>
      <c r="M404" s="152"/>
      <c r="N404" s="35"/>
      <c r="O404" s="682" t="s">
        <v>85</v>
      </c>
      <c r="P404" s="682"/>
      <c r="Q404" s="683"/>
      <c r="R404" s="683"/>
      <c r="S404" s="683"/>
      <c r="T404" s="683"/>
      <c r="U404" s="36"/>
      <c r="V404" s="36"/>
      <c r="W404" s="36"/>
      <c r="X404" s="36"/>
      <c r="Y404" s="36"/>
      <c r="Z404" s="36"/>
      <c r="AA404" s="684"/>
      <c r="AB404" s="685"/>
      <c r="AC404" s="373"/>
      <c r="AD404" s="373"/>
      <c r="AE404" s="497" t="str">
        <f t="shared" si="46"/>
        <v/>
      </c>
      <c r="AF404" s="503"/>
      <c r="AG404" s="503"/>
      <c r="AH404" s="252" t="str">
        <f t="shared" si="44"/>
        <v/>
      </c>
      <c r="AI404" s="228" t="str">
        <f>IF(M404&lt;&gt;"", YEARFRAC(M404, 'National Information'!$H$23), "")</f>
        <v/>
      </c>
      <c r="AJ404" s="197" t="str">
        <f>IF(NOT(M404&gt;1),"",IF(NOT(AEC2DATA!T251&lt;AI404),"O","P"))</f>
        <v/>
      </c>
      <c r="AK404" s="188" t="str">
        <f t="shared" si="45"/>
        <v/>
      </c>
      <c r="AL404" s="219"/>
      <c r="AM404" s="14"/>
    </row>
    <row r="405" spans="2:39" ht="19.7" customHeight="1" thickBot="1" x14ac:dyDescent="0.3">
      <c r="B405" s="685"/>
      <c r="C405" s="686"/>
      <c r="D405" s="692"/>
      <c r="E405" s="692"/>
      <c r="F405" s="681"/>
      <c r="G405" s="681"/>
      <c r="H405" s="153"/>
      <c r="I405" s="154"/>
      <c r="J405" s="155"/>
      <c r="K405" s="157"/>
      <c r="L405" s="158"/>
      <c r="M405" s="152"/>
      <c r="N405" s="35"/>
      <c r="O405" s="682" t="s">
        <v>85</v>
      </c>
      <c r="P405" s="682"/>
      <c r="Q405" s="683"/>
      <c r="R405" s="683"/>
      <c r="S405" s="683"/>
      <c r="T405" s="683"/>
      <c r="U405" s="36"/>
      <c r="V405" s="36"/>
      <c r="W405" s="36"/>
      <c r="X405" s="36"/>
      <c r="Y405" s="36"/>
      <c r="Z405" s="36"/>
      <c r="AA405" s="684"/>
      <c r="AB405" s="685"/>
      <c r="AC405" s="373"/>
      <c r="AD405" s="373"/>
      <c r="AE405" s="497" t="str">
        <f t="shared" si="46"/>
        <v/>
      </c>
      <c r="AF405" s="503"/>
      <c r="AG405" s="503"/>
      <c r="AH405" s="252" t="str">
        <f t="shared" si="44"/>
        <v/>
      </c>
      <c r="AI405" s="228" t="str">
        <f>IF(M405&lt;&gt;"", YEARFRAC(M405, 'National Information'!$H$23), "")</f>
        <v/>
      </c>
      <c r="AJ405" s="197" t="str">
        <f>IF(NOT(M405&gt;1),"",IF(NOT(AEC2DATA!T252&lt;AI405),"O","P"))</f>
        <v/>
      </c>
      <c r="AK405" s="188" t="str">
        <f t="shared" si="45"/>
        <v/>
      </c>
      <c r="AL405" s="219"/>
      <c r="AM405" s="14"/>
    </row>
    <row r="406" spans="2:39" ht="19.7" customHeight="1" thickBot="1" x14ac:dyDescent="0.3">
      <c r="B406" s="685"/>
      <c r="C406" s="686"/>
      <c r="D406" s="692"/>
      <c r="E406" s="692"/>
      <c r="F406" s="681"/>
      <c r="G406" s="681"/>
      <c r="H406" s="153"/>
      <c r="I406" s="154"/>
      <c r="J406" s="155"/>
      <c r="K406" s="157"/>
      <c r="L406" s="158"/>
      <c r="M406" s="152"/>
      <c r="N406" s="35"/>
      <c r="O406" s="682" t="s">
        <v>85</v>
      </c>
      <c r="P406" s="682"/>
      <c r="Q406" s="683"/>
      <c r="R406" s="683"/>
      <c r="S406" s="683"/>
      <c r="T406" s="683"/>
      <c r="U406" s="36"/>
      <c r="V406" s="36"/>
      <c r="W406" s="36"/>
      <c r="X406" s="36"/>
      <c r="Y406" s="36"/>
      <c r="Z406" s="36"/>
      <c r="AA406" s="684"/>
      <c r="AB406" s="685"/>
      <c r="AC406" s="373"/>
      <c r="AD406" s="373"/>
      <c r="AE406" s="497" t="str">
        <f t="shared" si="46"/>
        <v/>
      </c>
      <c r="AF406" s="503"/>
      <c r="AG406" s="503"/>
      <c r="AH406" s="252" t="str">
        <f t="shared" si="44"/>
        <v/>
      </c>
      <c r="AI406" s="228" t="str">
        <f>IF(M406&lt;&gt;"", YEARFRAC(M406, 'National Information'!$H$23), "")</f>
        <v/>
      </c>
      <c r="AJ406" s="197" t="str">
        <f>IF(NOT(M406&gt;1),"",IF(NOT(AEC2DATA!T253&lt;AI406),"O","P"))</f>
        <v/>
      </c>
      <c r="AK406" s="188" t="str">
        <f t="shared" si="45"/>
        <v/>
      </c>
      <c r="AL406" s="219"/>
      <c r="AM406" s="14"/>
    </row>
    <row r="407" spans="2:39" ht="19.7" customHeight="1" x14ac:dyDescent="0.25">
      <c r="B407" s="685"/>
      <c r="C407" s="686"/>
      <c r="D407" s="692"/>
      <c r="E407" s="692"/>
      <c r="F407" s="681"/>
      <c r="G407" s="681"/>
      <c r="H407" s="153"/>
      <c r="I407" s="154"/>
      <c r="J407" s="155"/>
      <c r="K407" s="157"/>
      <c r="L407" s="158"/>
      <c r="M407" s="152"/>
      <c r="N407" s="35"/>
      <c r="O407" s="682" t="s">
        <v>85</v>
      </c>
      <c r="P407" s="682"/>
      <c r="Q407" s="683"/>
      <c r="R407" s="683"/>
      <c r="S407" s="683"/>
      <c r="T407" s="683"/>
      <c r="U407" s="36"/>
      <c r="V407" s="36"/>
      <c r="W407" s="36"/>
      <c r="X407" s="36"/>
      <c r="Y407" s="36"/>
      <c r="Z407" s="36"/>
      <c r="AA407" s="684"/>
      <c r="AB407" s="685"/>
      <c r="AC407" s="373"/>
      <c r="AD407" s="373"/>
      <c r="AE407" s="497" t="str">
        <f t="shared" si="46"/>
        <v/>
      </c>
      <c r="AF407" s="503"/>
      <c r="AG407" s="503"/>
      <c r="AH407" s="252" t="str">
        <f t="shared" si="44"/>
        <v/>
      </c>
      <c r="AI407" s="228" t="str">
        <f>IF(M407&lt;&gt;"", YEARFRAC(M407, 'National Information'!$H$23), "")</f>
        <v/>
      </c>
      <c r="AJ407" s="197" t="str">
        <f>IF(NOT(M407&gt;1),"",IF(NOT(AEC2DATA!T254&lt;AI407),"O","P"))</f>
        <v/>
      </c>
      <c r="AK407" s="188" t="str">
        <f t="shared" si="45"/>
        <v/>
      </c>
      <c r="AL407" s="219"/>
      <c r="AM407" s="14"/>
    </row>
    <row r="408" spans="2:39" ht="19.7" customHeight="1" x14ac:dyDescent="0.25">
      <c r="B408" s="693" t="s">
        <v>475</v>
      </c>
      <c r="C408" s="693"/>
      <c r="D408" s="694"/>
      <c r="E408" s="694"/>
      <c r="F408" s="694"/>
      <c r="G408" s="694"/>
      <c r="H408" s="693"/>
      <c r="L408" s="695"/>
      <c r="M408" s="695"/>
      <c r="N408" s="695"/>
      <c r="O408" s="695"/>
      <c r="P408" s="695"/>
      <c r="Q408" s="695"/>
      <c r="S408" s="696"/>
      <c r="T408" s="696"/>
      <c r="U408" s="696"/>
      <c r="W408" s="697" t="s">
        <v>89</v>
      </c>
      <c r="X408" s="697"/>
      <c r="AA408" s="696"/>
      <c r="AB408" s="696"/>
      <c r="AC408" s="373"/>
      <c r="AD408" s="373"/>
      <c r="AE408" s="499"/>
      <c r="AF408" s="500"/>
      <c r="AG408" s="500"/>
      <c r="AL408" s="219"/>
      <c r="AM408" s="14"/>
    </row>
    <row r="409" spans="2:39" ht="11.25" customHeight="1" x14ac:dyDescent="0.25">
      <c r="F409" s="248"/>
      <c r="G409" s="248"/>
      <c r="H409" s="250" t="str">
        <f t="shared" ref="H409:H414" si="47">+H375</f>
        <v xml:space="preserve">   36 Battersea Square</v>
      </c>
      <c r="I409" s="248"/>
      <c r="K409" s="15"/>
      <c r="L409" s="15"/>
      <c r="M409" s="15"/>
      <c r="N409" s="15"/>
      <c r="O409" s="15"/>
      <c r="P409" s="15"/>
      <c r="Q409" s="15"/>
      <c r="R409" s="15"/>
      <c r="S409" s="15"/>
      <c r="T409" s="15"/>
      <c r="U409" s="15"/>
      <c r="V409" s="15"/>
      <c r="W409" s="15"/>
      <c r="X409" s="15"/>
      <c r="Y409" s="15"/>
      <c r="Z409" s="15"/>
      <c r="AA409" s="15"/>
      <c r="AB409" s="15"/>
      <c r="AC409" s="16"/>
      <c r="AD409" s="16"/>
      <c r="AE409" s="16"/>
      <c r="AF409" s="189"/>
      <c r="AG409" s="189"/>
      <c r="AL409" s="219"/>
      <c r="AM409" s="14"/>
    </row>
    <row r="410" spans="2:39" ht="11.25" customHeight="1" x14ac:dyDescent="0.25">
      <c r="F410" s="248"/>
      <c r="G410" s="248"/>
      <c r="H410" s="248" t="str">
        <f t="shared" si="47"/>
        <v xml:space="preserve">   London</v>
      </c>
      <c r="I410" s="251"/>
      <c r="K410" s="250"/>
      <c r="L410" s="18"/>
      <c r="M410" s="18"/>
      <c r="N410" s="18"/>
      <c r="O410" s="18"/>
      <c r="P410" s="18"/>
      <c r="Q410" s="18"/>
      <c r="R410" s="18"/>
      <c r="S410" s="18"/>
      <c r="T410" s="18"/>
      <c r="U410" s="18"/>
      <c r="V410" s="707" t="s">
        <v>57</v>
      </c>
      <c r="W410" s="707"/>
      <c r="X410" s="707"/>
      <c r="Y410" s="707"/>
      <c r="Z410" s="707"/>
      <c r="AA410" s="707"/>
      <c r="AB410" s="707"/>
      <c r="AC410" s="183"/>
      <c r="AD410" s="183"/>
      <c r="AE410" s="18"/>
      <c r="AF410" s="190"/>
      <c r="AG410" s="190"/>
      <c r="AL410" s="219"/>
      <c r="AM410" s="14"/>
    </row>
    <row r="411" spans="2:39" ht="11.25" customHeight="1" x14ac:dyDescent="0.25">
      <c r="F411" s="248"/>
      <c r="G411" s="248"/>
      <c r="H411" s="248" t="str">
        <f t="shared" si="47"/>
        <v xml:space="preserve">   SW11 3RA</v>
      </c>
      <c r="I411" s="251"/>
      <c r="K411" s="44"/>
      <c r="L411" s="20"/>
      <c r="M411" s="20"/>
      <c r="N411" s="20"/>
      <c r="O411" s="20"/>
      <c r="P411" s="20"/>
      <c r="Q411" s="20"/>
      <c r="R411" s="20"/>
      <c r="S411" s="20"/>
      <c r="T411" s="20"/>
      <c r="U411" s="20"/>
      <c r="V411" s="708" t="s">
        <v>59</v>
      </c>
      <c r="W411" s="708"/>
      <c r="X411" s="708"/>
      <c r="Y411" s="708"/>
      <c r="Z411" s="708"/>
      <c r="AA411" s="708"/>
      <c r="AB411" s="19" t="s">
        <v>60</v>
      </c>
      <c r="AC411" s="184"/>
      <c r="AD411" s="184"/>
      <c r="AE411" s="20"/>
      <c r="AF411" s="191"/>
      <c r="AG411" s="191"/>
      <c r="AL411" s="219"/>
      <c r="AM411" s="14"/>
    </row>
    <row r="412" spans="2:39" ht="11.25" customHeight="1" x14ac:dyDescent="0.25">
      <c r="F412" s="248"/>
      <c r="G412" s="251"/>
      <c r="H412" s="249" t="str">
        <f t="shared" si="47"/>
        <v xml:space="preserve">   T: +020 7326 8001</v>
      </c>
      <c r="I412" s="251"/>
      <c r="K412" s="44"/>
      <c r="L412" s="20"/>
      <c r="M412" s="20"/>
      <c r="N412" s="20"/>
      <c r="O412" s="20"/>
      <c r="P412" s="20"/>
      <c r="Q412" s="20"/>
      <c r="R412" s="20"/>
      <c r="S412" s="20"/>
      <c r="T412" s="20"/>
      <c r="U412" s="20"/>
      <c r="V412" s="708" t="s">
        <v>62</v>
      </c>
      <c r="W412" s="708"/>
      <c r="X412" s="708"/>
      <c r="Y412" s="708"/>
      <c r="Z412" s="708"/>
      <c r="AA412" s="708"/>
      <c r="AB412" s="19" t="s">
        <v>63</v>
      </c>
      <c r="AC412" s="184"/>
      <c r="AD412" s="184"/>
      <c r="AE412" s="20"/>
      <c r="AF412" s="191"/>
      <c r="AG412" s="191"/>
      <c r="AL412" s="219"/>
      <c r="AM412" s="14"/>
    </row>
    <row r="413" spans="2:39" ht="11.25" customHeight="1" x14ac:dyDescent="0.25">
      <c r="F413" s="248"/>
      <c r="G413" s="251"/>
      <c r="H413" s="249" t="str">
        <f t="shared" si="47"/>
        <v xml:space="preserve">   F: +020 7924 2312</v>
      </c>
      <c r="I413" s="251"/>
      <c r="K413" s="44"/>
      <c r="L413" s="20"/>
      <c r="M413" s="20"/>
      <c r="N413" s="20"/>
      <c r="O413" s="20"/>
      <c r="P413" s="20"/>
      <c r="Q413" s="20"/>
      <c r="R413" s="20"/>
      <c r="S413" s="20"/>
      <c r="T413" s="20"/>
      <c r="U413" s="20"/>
      <c r="V413" s="708" t="s">
        <v>64</v>
      </c>
      <c r="W413" s="708"/>
      <c r="X413" s="708"/>
      <c r="Y413" s="708"/>
      <c r="Z413" s="708"/>
      <c r="AA413" s="708"/>
      <c r="AB413" s="19" t="s">
        <v>65</v>
      </c>
      <c r="AC413" s="184"/>
      <c r="AD413" s="184"/>
      <c r="AE413" s="20"/>
      <c r="AF413" s="191"/>
      <c r="AG413" s="191"/>
      <c r="AL413" s="219"/>
      <c r="AM413" s="14"/>
    </row>
    <row r="414" spans="2:39" ht="11.25" customHeight="1" x14ac:dyDescent="0.25">
      <c r="F414" s="248"/>
      <c r="G414" s="251"/>
      <c r="H414" s="249" t="str">
        <f t="shared" si="47"/>
        <v xml:space="preserve">   E: exams@rad.org.uk</v>
      </c>
      <c r="I414" s="251"/>
      <c r="K414" s="44"/>
      <c r="L414" s="20"/>
      <c r="M414" s="20"/>
      <c r="N414" s="20"/>
      <c r="O414" s="20"/>
      <c r="P414" s="20"/>
      <c r="Q414" s="20"/>
      <c r="R414" s="20"/>
      <c r="S414" s="20"/>
      <c r="T414" s="20"/>
      <c r="U414" s="20"/>
      <c r="V414" s="708" t="s">
        <v>66</v>
      </c>
      <c r="W414" s="708"/>
      <c r="X414" s="708"/>
      <c r="Y414" s="708"/>
      <c r="Z414" s="708"/>
      <c r="AA414" s="708"/>
      <c r="AB414" s="19" t="s">
        <v>67</v>
      </c>
      <c r="AC414" s="184"/>
      <c r="AD414" s="184"/>
      <c r="AE414" s="20"/>
      <c r="AF414" s="191"/>
      <c r="AG414" s="191"/>
      <c r="AL414" s="219"/>
      <c r="AM414" s="14"/>
    </row>
    <row r="415" spans="2:39" ht="11.25" customHeight="1" x14ac:dyDescent="0.25">
      <c r="B415" s="249" t="s">
        <v>71</v>
      </c>
      <c r="K415" s="44"/>
      <c r="L415" s="20"/>
      <c r="M415" s="20"/>
      <c r="N415" s="20"/>
      <c r="O415" s="20"/>
      <c r="P415" s="20"/>
      <c r="Q415" s="45"/>
      <c r="R415" s="45"/>
      <c r="S415" s="45"/>
      <c r="T415" s="20"/>
      <c r="U415" s="20"/>
      <c r="V415" s="708" t="s">
        <v>69</v>
      </c>
      <c r="W415" s="708"/>
      <c r="X415" s="708"/>
      <c r="Y415" s="708"/>
      <c r="Z415" s="708"/>
      <c r="AA415" s="708"/>
      <c r="AB415" s="19" t="s">
        <v>70</v>
      </c>
      <c r="AC415" s="184"/>
      <c r="AD415" s="184"/>
      <c r="AE415" s="20"/>
      <c r="AF415" s="191"/>
      <c r="AG415" s="191"/>
      <c r="AL415" s="219"/>
      <c r="AM415" s="14"/>
    </row>
    <row r="416" spans="2:39" ht="4.5" customHeight="1" x14ac:dyDescent="0.25">
      <c r="L416" s="21"/>
      <c r="M416" s="21"/>
      <c r="N416" s="21"/>
      <c r="O416" s="21"/>
      <c r="P416" s="21"/>
      <c r="Q416" s="21"/>
      <c r="R416" s="21"/>
      <c r="S416" s="21"/>
      <c r="T416" s="21"/>
      <c r="U416" s="21"/>
      <c r="V416" s="46"/>
      <c r="W416" s="46"/>
      <c r="X416" s="46"/>
      <c r="Y416" s="46"/>
      <c r="Z416" s="46"/>
      <c r="AA416" s="46"/>
      <c r="AB416" s="46"/>
      <c r="AC416" s="185"/>
      <c r="AD416" s="185"/>
      <c r="AE416" s="21"/>
      <c r="AF416" s="193"/>
      <c r="AG416" s="193"/>
      <c r="AL416" s="219"/>
      <c r="AM416" s="14"/>
    </row>
    <row r="417" spans="2:39" ht="19.5" customHeight="1" x14ac:dyDescent="0.25">
      <c r="B417" s="713" t="s">
        <v>72</v>
      </c>
      <c r="C417" s="713"/>
      <c r="D417" s="713"/>
      <c r="E417" s="713"/>
      <c r="F417" s="713"/>
      <c r="G417" s="713"/>
      <c r="H417" s="713"/>
      <c r="I417" s="23" t="str">
        <f>+'3 - FORM AEC1 (2016)'!$G$19</f>
        <v/>
      </c>
      <c r="J417" s="714" t="str">
        <f>'3 - FORM AEC1 (2016)'!$H$18</f>
        <v/>
      </c>
      <c r="K417" s="714"/>
      <c r="L417" s="24"/>
      <c r="M417" s="25"/>
      <c r="N417" s="715" t="s">
        <v>73</v>
      </c>
      <c r="O417" s="715"/>
      <c r="P417" s="715"/>
      <c r="Q417" s="715"/>
      <c r="R417" s="715"/>
      <c r="S417" s="731"/>
      <c r="T417" s="731"/>
      <c r="U417" s="731"/>
      <c r="V417" s="731"/>
      <c r="W417" s="731"/>
      <c r="X417" s="731"/>
      <c r="Y417" s="731"/>
      <c r="Z417" s="731"/>
      <c r="AA417" s="731"/>
      <c r="AB417" s="731"/>
      <c r="AC417" s="504"/>
      <c r="AD417" s="504"/>
      <c r="AE417" s="501"/>
      <c r="AF417" s="502"/>
      <c r="AG417" s="502"/>
      <c r="AH417" s="187"/>
      <c r="AI417" s="230"/>
      <c r="AJ417" s="187"/>
      <c r="AL417" s="219"/>
      <c r="AM417" s="14"/>
    </row>
    <row r="418" spans="2:39" ht="11.25" customHeight="1" thickBot="1" x14ac:dyDescent="0.3">
      <c r="I418" s="27"/>
      <c r="J418" s="28"/>
      <c r="K418" s="27"/>
      <c r="L418" s="29"/>
      <c r="S418" s="30"/>
      <c r="T418" s="30"/>
      <c r="U418" s="26"/>
      <c r="V418" s="26"/>
      <c r="W418" s="26"/>
      <c r="X418" s="26"/>
      <c r="Y418" s="26"/>
      <c r="Z418" s="26"/>
      <c r="AA418" s="26"/>
      <c r="AB418" s="26"/>
      <c r="AC418" s="31"/>
      <c r="AD418" s="31"/>
      <c r="AE418" s="31"/>
      <c r="AF418" s="194"/>
      <c r="AG418" s="194"/>
      <c r="AH418" s="187"/>
      <c r="AI418" s="230"/>
      <c r="AJ418" s="187"/>
      <c r="AL418" s="219"/>
      <c r="AM418" s="14"/>
    </row>
    <row r="419" spans="2:39" ht="19.7" customHeight="1" thickBot="1" x14ac:dyDescent="0.3">
      <c r="B419" s="723" t="s">
        <v>74</v>
      </c>
      <c r="C419" s="723"/>
      <c r="D419" s="725" t="s">
        <v>75</v>
      </c>
      <c r="E419" s="725"/>
      <c r="F419" s="725" t="s">
        <v>76</v>
      </c>
      <c r="G419" s="725"/>
      <c r="H419" s="725" t="s">
        <v>77</v>
      </c>
      <c r="I419" s="717" t="s">
        <v>78</v>
      </c>
      <c r="J419" s="704" t="s">
        <v>39</v>
      </c>
      <c r="K419" s="704" t="s">
        <v>40</v>
      </c>
      <c r="L419" s="32"/>
      <c r="M419" s="717" t="s">
        <v>79</v>
      </c>
      <c r="N419" s="719" t="s">
        <v>415</v>
      </c>
      <c r="O419" s="721" t="s">
        <v>81</v>
      </c>
      <c r="P419" s="721"/>
      <c r="Q419" s="727" t="s">
        <v>82</v>
      </c>
      <c r="R419" s="727"/>
      <c r="S419" s="729" t="s">
        <v>83</v>
      </c>
      <c r="T419" s="729"/>
      <c r="U419" s="704" t="s">
        <v>84</v>
      </c>
      <c r="V419" s="704"/>
      <c r="W419" s="704"/>
      <c r="X419" s="704"/>
      <c r="Y419" s="704"/>
      <c r="Z419" s="704"/>
      <c r="AA419" s="709" t="s">
        <v>407</v>
      </c>
      <c r="AB419" s="710"/>
      <c r="AC419" s="163"/>
      <c r="AD419" s="496"/>
      <c r="AE419" s="33"/>
      <c r="AF419" s="195"/>
      <c r="AG419" s="195"/>
      <c r="AH419" s="202" t="s">
        <v>417</v>
      </c>
      <c r="AI419" s="231"/>
      <c r="AJ419" s="199"/>
      <c r="AK419" s="687" t="s">
        <v>416</v>
      </c>
      <c r="AL419" s="219"/>
      <c r="AM419" s="14"/>
    </row>
    <row r="420" spans="2:39" ht="26.25" customHeight="1" thickBot="1" x14ac:dyDescent="0.3">
      <c r="B420" s="724"/>
      <c r="C420" s="724"/>
      <c r="D420" s="726"/>
      <c r="E420" s="726"/>
      <c r="F420" s="726"/>
      <c r="G420" s="726"/>
      <c r="H420" s="726"/>
      <c r="I420" s="718"/>
      <c r="J420" s="705"/>
      <c r="K420" s="705"/>
      <c r="L420" s="240"/>
      <c r="M420" s="718"/>
      <c r="N420" s="720"/>
      <c r="O420" s="722"/>
      <c r="P420" s="722"/>
      <c r="Q420" s="728"/>
      <c r="R420" s="728"/>
      <c r="S420" s="730"/>
      <c r="T420" s="730"/>
      <c r="U420" s="363">
        <v>1</v>
      </c>
      <c r="V420" s="363">
        <v>2</v>
      </c>
      <c r="W420" s="363">
        <v>3</v>
      </c>
      <c r="X420" s="363">
        <v>4</v>
      </c>
      <c r="Y420" s="363">
        <v>5</v>
      </c>
      <c r="Z420" s="363"/>
      <c r="AA420" s="711"/>
      <c r="AB420" s="712"/>
      <c r="AC420" s="163"/>
      <c r="AD420" s="496"/>
      <c r="AE420" s="33"/>
      <c r="AF420" s="195"/>
      <c r="AG420" s="195"/>
      <c r="AH420" s="200" t="s">
        <v>412</v>
      </c>
      <c r="AI420" s="232" t="s">
        <v>80</v>
      </c>
      <c r="AJ420" s="201" t="s">
        <v>413</v>
      </c>
      <c r="AK420" s="688"/>
      <c r="AL420" s="219"/>
      <c r="AM420" s="14"/>
    </row>
    <row r="421" spans="2:39" ht="19.7" customHeight="1" thickBot="1" x14ac:dyDescent="0.3">
      <c r="B421" s="698"/>
      <c r="C421" s="699"/>
      <c r="D421" s="700"/>
      <c r="E421" s="700"/>
      <c r="F421" s="701"/>
      <c r="G421" s="701"/>
      <c r="H421" s="237"/>
      <c r="I421" s="238"/>
      <c r="J421" s="239"/>
      <c r="K421" s="150"/>
      <c r="L421" s="151"/>
      <c r="M421" s="152"/>
      <c r="N421" s="35"/>
      <c r="O421" s="702" t="s">
        <v>85</v>
      </c>
      <c r="P421" s="702"/>
      <c r="Q421" s="703"/>
      <c r="R421" s="703"/>
      <c r="S421" s="703"/>
      <c r="T421" s="703"/>
      <c r="U421" s="37"/>
      <c r="V421" s="37"/>
      <c r="W421" s="37"/>
      <c r="X421" s="37"/>
      <c r="Y421" s="37"/>
      <c r="Z421" s="37"/>
      <c r="AA421" s="706"/>
      <c r="AB421" s="698"/>
      <c r="AC421" s="373"/>
      <c r="AD421" s="373"/>
      <c r="AE421" s="497" t="str">
        <f>IF(OR(ISTEXT(J421)),1,"")</f>
        <v/>
      </c>
      <c r="AF421" s="503"/>
      <c r="AG421" s="503"/>
      <c r="AH421" s="252" t="str">
        <f t="shared" ref="AH421:AH441" si="48">IF(NOT(AE421=1),"",IF(OR(COUNTBLANK(I421:I421)=1), "O", "P"))</f>
        <v/>
      </c>
      <c r="AI421" s="228" t="str">
        <f>IF(M421&lt;&gt;"", YEARFRAC(M421, 'National Information'!$H$23), "")</f>
        <v/>
      </c>
      <c r="AJ421" s="197" t="str">
        <f>IF(NOT(M421&gt;1),"",IF(NOT(AEC2DATA!T255&lt;AI421),"O","P"))</f>
        <v/>
      </c>
      <c r="AK421" s="188" t="str">
        <f t="shared" ref="AK421:AK441" si="49">IF((J421&lt;1),"",IF(OR(COUNTBLANK(D421:D421),(F421:F421)=""),"O","P"))</f>
        <v/>
      </c>
      <c r="AL421" s="219"/>
      <c r="AM421" s="14"/>
    </row>
    <row r="422" spans="2:39" ht="19.7" customHeight="1" thickBot="1" x14ac:dyDescent="0.3">
      <c r="B422" s="685"/>
      <c r="C422" s="686"/>
      <c r="D422" s="692"/>
      <c r="E422" s="692"/>
      <c r="F422" s="681"/>
      <c r="G422" s="681"/>
      <c r="H422" s="153"/>
      <c r="I422" s="154"/>
      <c r="J422" s="155"/>
      <c r="K422" s="156"/>
      <c r="L422" s="36"/>
      <c r="M422" s="152"/>
      <c r="N422" s="35"/>
      <c r="O422" s="682" t="s">
        <v>85</v>
      </c>
      <c r="P422" s="682"/>
      <c r="Q422" s="683"/>
      <c r="R422" s="683"/>
      <c r="S422" s="683"/>
      <c r="T422" s="683"/>
      <c r="U422" s="36"/>
      <c r="V422" s="36"/>
      <c r="W422" s="36"/>
      <c r="X422" s="36"/>
      <c r="Y422" s="36"/>
      <c r="Z422" s="36"/>
      <c r="AA422" s="684"/>
      <c r="AB422" s="685"/>
      <c r="AC422" s="373"/>
      <c r="AD422" s="373"/>
      <c r="AE422" s="497" t="str">
        <f t="shared" ref="AE422:AE441" si="50">IF(OR(ISTEXT(J422)),1,"")</f>
        <v/>
      </c>
      <c r="AF422" s="503"/>
      <c r="AG422" s="503"/>
      <c r="AH422" s="252" t="str">
        <f t="shared" si="48"/>
        <v/>
      </c>
      <c r="AI422" s="228" t="str">
        <f>IF(M422&lt;&gt;"", YEARFRAC(M422, 'National Information'!$H$23), "")</f>
        <v/>
      </c>
      <c r="AJ422" s="197" t="str">
        <f>IF(NOT(M422&gt;1),"",IF(NOT(AEC2DATA!T256&lt;AI422),"O","P"))</f>
        <v/>
      </c>
      <c r="AK422" s="188" t="str">
        <f t="shared" si="49"/>
        <v/>
      </c>
      <c r="AL422" s="219"/>
      <c r="AM422" s="14"/>
    </row>
    <row r="423" spans="2:39" ht="19.7" customHeight="1" thickBot="1" x14ac:dyDescent="0.3">
      <c r="B423" s="685"/>
      <c r="C423" s="686"/>
      <c r="D423" s="692"/>
      <c r="E423" s="692"/>
      <c r="F423" s="681"/>
      <c r="G423" s="681"/>
      <c r="H423" s="153"/>
      <c r="I423" s="154"/>
      <c r="J423" s="155"/>
      <c r="K423" s="156"/>
      <c r="L423" s="36"/>
      <c r="M423" s="152"/>
      <c r="N423" s="35"/>
      <c r="O423" s="682" t="s">
        <v>85</v>
      </c>
      <c r="P423" s="682"/>
      <c r="Q423" s="683"/>
      <c r="R423" s="683"/>
      <c r="S423" s="683"/>
      <c r="T423" s="683"/>
      <c r="U423" s="36"/>
      <c r="V423" s="36"/>
      <c r="W423" s="36"/>
      <c r="X423" s="36"/>
      <c r="Y423" s="36"/>
      <c r="Z423" s="36"/>
      <c r="AA423" s="684"/>
      <c r="AB423" s="685"/>
      <c r="AC423" s="373"/>
      <c r="AD423" s="373"/>
      <c r="AE423" s="497" t="str">
        <f t="shared" si="50"/>
        <v/>
      </c>
      <c r="AF423" s="503"/>
      <c r="AG423" s="503"/>
      <c r="AH423" s="252" t="str">
        <f t="shared" si="48"/>
        <v/>
      </c>
      <c r="AI423" s="228" t="str">
        <f>IF(M423&lt;&gt;"", YEARFRAC(M423, 'National Information'!$H$23), "")</f>
        <v/>
      </c>
      <c r="AJ423" s="197" t="str">
        <f>IF(NOT(M423&gt;1),"",IF(NOT(AEC2DATA!T257&lt;AI423),"O","P"))</f>
        <v/>
      </c>
      <c r="AK423" s="188" t="str">
        <f t="shared" si="49"/>
        <v/>
      </c>
      <c r="AL423" s="219"/>
      <c r="AM423" s="14"/>
    </row>
    <row r="424" spans="2:39" ht="19.7" customHeight="1" thickBot="1" x14ac:dyDescent="0.3">
      <c r="B424" s="685"/>
      <c r="C424" s="686"/>
      <c r="D424" s="692"/>
      <c r="E424" s="692"/>
      <c r="F424" s="681"/>
      <c r="G424" s="681"/>
      <c r="H424" s="153"/>
      <c r="I424" s="154"/>
      <c r="J424" s="155"/>
      <c r="K424" s="156"/>
      <c r="L424" s="36"/>
      <c r="M424" s="152"/>
      <c r="N424" s="35"/>
      <c r="O424" s="682" t="s">
        <v>85</v>
      </c>
      <c r="P424" s="682"/>
      <c r="Q424" s="683"/>
      <c r="R424" s="683"/>
      <c r="S424" s="683"/>
      <c r="T424" s="683"/>
      <c r="U424" s="36"/>
      <c r="V424" s="36"/>
      <c r="W424" s="36"/>
      <c r="X424" s="36"/>
      <c r="Y424" s="36"/>
      <c r="Z424" s="36"/>
      <c r="AA424" s="684"/>
      <c r="AB424" s="685"/>
      <c r="AC424" s="373"/>
      <c r="AD424" s="373"/>
      <c r="AE424" s="497" t="str">
        <f t="shared" si="50"/>
        <v/>
      </c>
      <c r="AF424" s="503"/>
      <c r="AG424" s="503"/>
      <c r="AH424" s="252" t="str">
        <f t="shared" si="48"/>
        <v/>
      </c>
      <c r="AI424" s="228" t="str">
        <f>IF(M424&lt;&gt;"", YEARFRAC(M424, 'National Information'!$H$23), "")</f>
        <v/>
      </c>
      <c r="AJ424" s="197" t="str">
        <f>IF(NOT(M424&gt;1),"",IF(NOT(AEC2DATA!T258&lt;AI424),"O","P"))</f>
        <v/>
      </c>
      <c r="AK424" s="188" t="str">
        <f t="shared" si="49"/>
        <v/>
      </c>
      <c r="AL424" s="219"/>
      <c r="AM424" s="14"/>
    </row>
    <row r="425" spans="2:39" ht="19.7" customHeight="1" thickBot="1" x14ac:dyDescent="0.3">
      <c r="B425" s="685"/>
      <c r="C425" s="686"/>
      <c r="D425" s="692"/>
      <c r="E425" s="692"/>
      <c r="F425" s="681"/>
      <c r="G425" s="681"/>
      <c r="H425" s="153"/>
      <c r="I425" s="154"/>
      <c r="J425" s="155"/>
      <c r="K425" s="156"/>
      <c r="L425" s="36"/>
      <c r="M425" s="152"/>
      <c r="N425" s="35"/>
      <c r="O425" s="682" t="s">
        <v>85</v>
      </c>
      <c r="P425" s="682"/>
      <c r="Q425" s="683"/>
      <c r="R425" s="683"/>
      <c r="S425" s="683"/>
      <c r="T425" s="683"/>
      <c r="U425" s="36"/>
      <c r="V425" s="36"/>
      <c r="W425" s="36"/>
      <c r="X425" s="36"/>
      <c r="Y425" s="36"/>
      <c r="Z425" s="36"/>
      <c r="AA425" s="684"/>
      <c r="AB425" s="685"/>
      <c r="AC425" s="373"/>
      <c r="AD425" s="373"/>
      <c r="AE425" s="497" t="str">
        <f t="shared" si="50"/>
        <v/>
      </c>
      <c r="AF425" s="503"/>
      <c r="AG425" s="503"/>
      <c r="AH425" s="252" t="str">
        <f t="shared" si="48"/>
        <v/>
      </c>
      <c r="AI425" s="228" t="str">
        <f>IF(M425&lt;&gt;"", YEARFRAC(M425, 'National Information'!$H$23), "")</f>
        <v/>
      </c>
      <c r="AJ425" s="197" t="str">
        <f>IF(NOT(M425&gt;1),"",IF(NOT(AEC2DATA!T259&lt;AI425),"O","P"))</f>
        <v/>
      </c>
      <c r="AK425" s="188" t="str">
        <f t="shared" si="49"/>
        <v/>
      </c>
      <c r="AL425" s="219"/>
      <c r="AM425" s="14"/>
    </row>
    <row r="426" spans="2:39" ht="19.7" customHeight="1" thickBot="1" x14ac:dyDescent="0.3">
      <c r="B426" s="685"/>
      <c r="C426" s="686"/>
      <c r="D426" s="692"/>
      <c r="E426" s="692"/>
      <c r="F426" s="681"/>
      <c r="G426" s="681"/>
      <c r="H426" s="153"/>
      <c r="I426" s="154"/>
      <c r="J426" s="155"/>
      <c r="K426" s="156"/>
      <c r="L426" s="36"/>
      <c r="M426" s="152"/>
      <c r="N426" s="35"/>
      <c r="O426" s="682" t="s">
        <v>85</v>
      </c>
      <c r="P426" s="682"/>
      <c r="Q426" s="683"/>
      <c r="R426" s="683"/>
      <c r="S426" s="683"/>
      <c r="T426" s="683"/>
      <c r="U426" s="36"/>
      <c r="V426" s="36"/>
      <c r="W426" s="36"/>
      <c r="X426" s="36"/>
      <c r="Y426" s="36"/>
      <c r="Z426" s="36"/>
      <c r="AA426" s="684"/>
      <c r="AB426" s="685"/>
      <c r="AC426" s="373"/>
      <c r="AD426" s="373"/>
      <c r="AE426" s="497" t="str">
        <f t="shared" si="50"/>
        <v/>
      </c>
      <c r="AF426" s="503"/>
      <c r="AG426" s="503"/>
      <c r="AH426" s="252" t="str">
        <f t="shared" si="48"/>
        <v/>
      </c>
      <c r="AI426" s="228" t="str">
        <f>IF(M426&lt;&gt;"", YEARFRAC(M426, 'National Information'!$H$23), "")</f>
        <v/>
      </c>
      <c r="AJ426" s="197" t="str">
        <f>IF(NOT(M426&gt;1),"",IF(NOT(AEC2DATA!T260&lt;AI426),"O","P"))</f>
        <v/>
      </c>
      <c r="AK426" s="188" t="str">
        <f t="shared" si="49"/>
        <v/>
      </c>
      <c r="AL426" s="219"/>
      <c r="AM426" s="14"/>
    </row>
    <row r="427" spans="2:39" ht="19.7" customHeight="1" thickBot="1" x14ac:dyDescent="0.3">
      <c r="B427" s="685"/>
      <c r="C427" s="686"/>
      <c r="D427" s="692"/>
      <c r="E427" s="692"/>
      <c r="F427" s="681"/>
      <c r="G427" s="681"/>
      <c r="H427" s="153"/>
      <c r="I427" s="154"/>
      <c r="J427" s="155"/>
      <c r="K427" s="156"/>
      <c r="L427" s="36"/>
      <c r="M427" s="152"/>
      <c r="N427" s="35"/>
      <c r="O427" s="682" t="s">
        <v>85</v>
      </c>
      <c r="P427" s="682"/>
      <c r="Q427" s="683"/>
      <c r="R427" s="683"/>
      <c r="S427" s="683"/>
      <c r="T427" s="683"/>
      <c r="U427" s="36"/>
      <c r="V427" s="36"/>
      <c r="W427" s="36"/>
      <c r="X427" s="36"/>
      <c r="Y427" s="36"/>
      <c r="Z427" s="36"/>
      <c r="AA427" s="684"/>
      <c r="AB427" s="685"/>
      <c r="AC427" s="373"/>
      <c r="AD427" s="373"/>
      <c r="AE427" s="497" t="str">
        <f t="shared" si="50"/>
        <v/>
      </c>
      <c r="AF427" s="503"/>
      <c r="AG427" s="503"/>
      <c r="AH427" s="252" t="str">
        <f t="shared" si="48"/>
        <v/>
      </c>
      <c r="AI427" s="228" t="str">
        <f>IF(M427&lt;&gt;"", YEARFRAC(M427, 'National Information'!$H$23), "")</f>
        <v/>
      </c>
      <c r="AJ427" s="197" t="str">
        <f>IF(NOT(M427&gt;1),"",IF(NOT(AEC2DATA!T261&lt;AI427),"O","P"))</f>
        <v/>
      </c>
      <c r="AK427" s="188" t="str">
        <f t="shared" si="49"/>
        <v/>
      </c>
      <c r="AL427" s="219"/>
      <c r="AM427" s="14"/>
    </row>
    <row r="428" spans="2:39" ht="19.7" customHeight="1" thickBot="1" x14ac:dyDescent="0.3">
      <c r="B428" s="685"/>
      <c r="C428" s="686"/>
      <c r="D428" s="692"/>
      <c r="E428" s="692"/>
      <c r="F428" s="681"/>
      <c r="G428" s="681"/>
      <c r="H428" s="153"/>
      <c r="I428" s="154"/>
      <c r="J428" s="155"/>
      <c r="K428" s="156"/>
      <c r="L428" s="36"/>
      <c r="M428" s="152"/>
      <c r="N428" s="35"/>
      <c r="O428" s="682" t="s">
        <v>85</v>
      </c>
      <c r="P428" s="682"/>
      <c r="Q428" s="683"/>
      <c r="R428" s="683"/>
      <c r="S428" s="683"/>
      <c r="T428" s="683"/>
      <c r="U428" s="36"/>
      <c r="V428" s="36"/>
      <c r="W428" s="36"/>
      <c r="X428" s="36"/>
      <c r="Y428" s="36"/>
      <c r="Z428" s="36"/>
      <c r="AA428" s="684"/>
      <c r="AB428" s="685"/>
      <c r="AC428" s="373"/>
      <c r="AD428" s="373"/>
      <c r="AE428" s="497" t="str">
        <f t="shared" si="50"/>
        <v/>
      </c>
      <c r="AF428" s="503"/>
      <c r="AG428" s="503"/>
      <c r="AH428" s="252" t="str">
        <f t="shared" si="48"/>
        <v/>
      </c>
      <c r="AI428" s="228" t="str">
        <f>IF(M428&lt;&gt;"", YEARFRAC(M428, 'National Information'!$H$23), "")</f>
        <v/>
      </c>
      <c r="AJ428" s="197" t="str">
        <f>IF(NOT(M428&gt;1),"",IF(NOT(AEC2DATA!T262&lt;AI428),"O","P"))</f>
        <v/>
      </c>
      <c r="AK428" s="188" t="str">
        <f t="shared" si="49"/>
        <v/>
      </c>
      <c r="AL428" s="219"/>
      <c r="AM428" s="14"/>
    </row>
    <row r="429" spans="2:39" ht="19.7" customHeight="1" thickBot="1" x14ac:dyDescent="0.3">
      <c r="B429" s="685"/>
      <c r="C429" s="686"/>
      <c r="D429" s="692"/>
      <c r="E429" s="692"/>
      <c r="F429" s="681"/>
      <c r="G429" s="681"/>
      <c r="H429" s="153"/>
      <c r="I429" s="154"/>
      <c r="J429" s="155"/>
      <c r="K429" s="156"/>
      <c r="L429" s="36"/>
      <c r="M429" s="152"/>
      <c r="N429" s="35"/>
      <c r="O429" s="682" t="s">
        <v>85</v>
      </c>
      <c r="P429" s="682"/>
      <c r="Q429" s="683"/>
      <c r="R429" s="683"/>
      <c r="S429" s="683"/>
      <c r="T429" s="683"/>
      <c r="U429" s="36"/>
      <c r="V429" s="36"/>
      <c r="W429" s="36"/>
      <c r="X429" s="36"/>
      <c r="Y429" s="36"/>
      <c r="Z429" s="36"/>
      <c r="AA429" s="684"/>
      <c r="AB429" s="685"/>
      <c r="AC429" s="373"/>
      <c r="AD429" s="373"/>
      <c r="AE429" s="497" t="str">
        <f t="shared" si="50"/>
        <v/>
      </c>
      <c r="AF429" s="503"/>
      <c r="AG429" s="503"/>
      <c r="AH429" s="252" t="str">
        <f t="shared" si="48"/>
        <v/>
      </c>
      <c r="AI429" s="228" t="str">
        <f>IF(M429&lt;&gt;"", YEARFRAC(M429, 'National Information'!$H$23), "")</f>
        <v/>
      </c>
      <c r="AJ429" s="197" t="str">
        <f>IF(NOT(M429&gt;1),"",IF(NOT(AEC2DATA!T263&lt;AI429),"O","P"))</f>
        <v/>
      </c>
      <c r="AK429" s="188" t="str">
        <f t="shared" si="49"/>
        <v/>
      </c>
      <c r="AL429" s="219"/>
      <c r="AM429" s="14"/>
    </row>
    <row r="430" spans="2:39" ht="19.7" customHeight="1" thickBot="1" x14ac:dyDescent="0.3">
      <c r="B430" s="685"/>
      <c r="C430" s="686"/>
      <c r="D430" s="692"/>
      <c r="E430" s="692"/>
      <c r="F430" s="681"/>
      <c r="G430" s="681"/>
      <c r="H430" s="153"/>
      <c r="I430" s="154"/>
      <c r="J430" s="155"/>
      <c r="K430" s="156"/>
      <c r="L430" s="36"/>
      <c r="M430" s="152"/>
      <c r="N430" s="35"/>
      <c r="O430" s="682" t="s">
        <v>85</v>
      </c>
      <c r="P430" s="682"/>
      <c r="Q430" s="683"/>
      <c r="R430" s="683"/>
      <c r="S430" s="683"/>
      <c r="T430" s="683"/>
      <c r="U430" s="36"/>
      <c r="V430" s="36"/>
      <c r="W430" s="36"/>
      <c r="X430" s="36"/>
      <c r="Y430" s="36"/>
      <c r="Z430" s="36"/>
      <c r="AA430" s="684"/>
      <c r="AB430" s="685"/>
      <c r="AC430" s="373"/>
      <c r="AD430" s="373"/>
      <c r="AE430" s="497" t="str">
        <f t="shared" si="50"/>
        <v/>
      </c>
      <c r="AF430" s="503"/>
      <c r="AG430" s="503"/>
      <c r="AH430" s="252" t="str">
        <f t="shared" si="48"/>
        <v/>
      </c>
      <c r="AI430" s="228" t="str">
        <f>IF(M430&lt;&gt;"", YEARFRAC(M430, 'National Information'!$H$23), "")</f>
        <v/>
      </c>
      <c r="AJ430" s="197" t="str">
        <f>IF(NOT(M430&gt;1),"",IF(NOT(AEC2DATA!T264&lt;AI430),"O","P"))</f>
        <v/>
      </c>
      <c r="AK430" s="188" t="str">
        <f t="shared" si="49"/>
        <v/>
      </c>
      <c r="AL430" s="219"/>
      <c r="AM430" s="14"/>
    </row>
    <row r="431" spans="2:39" ht="19.7" customHeight="1" thickBot="1" x14ac:dyDescent="0.3">
      <c r="B431" s="685"/>
      <c r="C431" s="686"/>
      <c r="D431" s="692"/>
      <c r="E431" s="692"/>
      <c r="F431" s="681"/>
      <c r="G431" s="681"/>
      <c r="H431" s="153"/>
      <c r="I431" s="154"/>
      <c r="J431" s="155"/>
      <c r="K431" s="156"/>
      <c r="L431" s="36"/>
      <c r="M431" s="152"/>
      <c r="N431" s="35"/>
      <c r="O431" s="682" t="s">
        <v>85</v>
      </c>
      <c r="P431" s="682"/>
      <c r="Q431" s="683"/>
      <c r="R431" s="683"/>
      <c r="S431" s="683"/>
      <c r="T431" s="683"/>
      <c r="U431" s="36"/>
      <c r="V431" s="36"/>
      <c r="W431" s="36"/>
      <c r="X431" s="36"/>
      <c r="Y431" s="36"/>
      <c r="Z431" s="36"/>
      <c r="AA431" s="684"/>
      <c r="AB431" s="685"/>
      <c r="AC431" s="373"/>
      <c r="AD431" s="373"/>
      <c r="AE431" s="497" t="str">
        <f t="shared" si="50"/>
        <v/>
      </c>
      <c r="AF431" s="503"/>
      <c r="AG431" s="503"/>
      <c r="AH431" s="252" t="str">
        <f t="shared" si="48"/>
        <v/>
      </c>
      <c r="AI431" s="228" t="str">
        <f>IF(M431&lt;&gt;"", YEARFRAC(M431, 'National Information'!$H$23), "")</f>
        <v/>
      </c>
      <c r="AJ431" s="197" t="str">
        <f>IF(NOT(M431&gt;1),"",IF(NOT(AEC2DATA!T265&lt;AI431),"O","P"))</f>
        <v/>
      </c>
      <c r="AK431" s="188" t="str">
        <f t="shared" si="49"/>
        <v/>
      </c>
      <c r="AL431" s="219"/>
      <c r="AM431" s="14"/>
    </row>
    <row r="432" spans="2:39" ht="19.7" customHeight="1" thickBot="1" x14ac:dyDescent="0.3">
      <c r="B432" s="685"/>
      <c r="C432" s="686"/>
      <c r="D432" s="692"/>
      <c r="E432" s="692"/>
      <c r="F432" s="681"/>
      <c r="G432" s="681"/>
      <c r="H432" s="153"/>
      <c r="I432" s="154"/>
      <c r="J432" s="155"/>
      <c r="K432" s="156"/>
      <c r="L432" s="36"/>
      <c r="M432" s="152"/>
      <c r="N432" s="35"/>
      <c r="O432" s="682" t="s">
        <v>85</v>
      </c>
      <c r="P432" s="682"/>
      <c r="Q432" s="683"/>
      <c r="R432" s="683"/>
      <c r="S432" s="683"/>
      <c r="T432" s="683"/>
      <c r="U432" s="36"/>
      <c r="V432" s="36"/>
      <c r="W432" s="36"/>
      <c r="X432" s="36"/>
      <c r="Y432" s="36"/>
      <c r="Z432" s="36"/>
      <c r="AA432" s="684"/>
      <c r="AB432" s="685"/>
      <c r="AC432" s="373"/>
      <c r="AD432" s="373"/>
      <c r="AE432" s="497" t="str">
        <f t="shared" si="50"/>
        <v/>
      </c>
      <c r="AF432" s="503"/>
      <c r="AG432" s="503"/>
      <c r="AH432" s="252" t="str">
        <f t="shared" si="48"/>
        <v/>
      </c>
      <c r="AI432" s="228" t="str">
        <f>IF(M432&lt;&gt;"", YEARFRAC(M432, 'National Information'!$H$23), "")</f>
        <v/>
      </c>
      <c r="AJ432" s="197" t="str">
        <f>IF(NOT(M432&gt;1),"",IF(NOT(AEC2DATA!T266&lt;AI432),"O","P"))</f>
        <v/>
      </c>
      <c r="AK432" s="188" t="str">
        <f t="shared" si="49"/>
        <v/>
      </c>
      <c r="AL432" s="219"/>
      <c r="AM432" s="14"/>
    </row>
    <row r="433" spans="2:39" ht="19.7" customHeight="1" thickBot="1" x14ac:dyDescent="0.3">
      <c r="B433" s="685"/>
      <c r="C433" s="686"/>
      <c r="D433" s="692"/>
      <c r="E433" s="692"/>
      <c r="F433" s="681"/>
      <c r="G433" s="681"/>
      <c r="H433" s="153"/>
      <c r="I433" s="154"/>
      <c r="J433" s="155"/>
      <c r="K433" s="156"/>
      <c r="L433" s="36"/>
      <c r="M433" s="152"/>
      <c r="N433" s="35"/>
      <c r="O433" s="682" t="s">
        <v>85</v>
      </c>
      <c r="P433" s="682"/>
      <c r="Q433" s="683"/>
      <c r="R433" s="683"/>
      <c r="S433" s="683"/>
      <c r="T433" s="683"/>
      <c r="U433" s="36"/>
      <c r="V433" s="36"/>
      <c r="W433" s="36"/>
      <c r="X433" s="36"/>
      <c r="Y433" s="36"/>
      <c r="Z433" s="36"/>
      <c r="AA433" s="684"/>
      <c r="AB433" s="685"/>
      <c r="AC433" s="373"/>
      <c r="AD433" s="373"/>
      <c r="AE433" s="497" t="str">
        <f t="shared" si="50"/>
        <v/>
      </c>
      <c r="AF433" s="503"/>
      <c r="AG433" s="503"/>
      <c r="AH433" s="252" t="str">
        <f t="shared" si="48"/>
        <v/>
      </c>
      <c r="AI433" s="228" t="str">
        <f>IF(M433&lt;&gt;"", YEARFRAC(M433, 'National Information'!$H$23), "")</f>
        <v/>
      </c>
      <c r="AJ433" s="197" t="str">
        <f>IF(NOT(M433&gt;1),"",IF(NOT(AEC2DATA!T267&lt;AI433),"O","P"))</f>
        <v/>
      </c>
      <c r="AK433" s="188" t="str">
        <f t="shared" si="49"/>
        <v/>
      </c>
      <c r="AL433" s="219"/>
      <c r="AM433" s="14"/>
    </row>
    <row r="434" spans="2:39" ht="19.7" customHeight="1" thickBot="1" x14ac:dyDescent="0.3">
      <c r="B434" s="685"/>
      <c r="C434" s="686"/>
      <c r="D434" s="692"/>
      <c r="E434" s="692"/>
      <c r="F434" s="681"/>
      <c r="G434" s="681"/>
      <c r="H434" s="153"/>
      <c r="I434" s="154"/>
      <c r="J434" s="155"/>
      <c r="K434" s="156"/>
      <c r="L434" s="36"/>
      <c r="M434" s="152"/>
      <c r="N434" s="35"/>
      <c r="O434" s="682" t="s">
        <v>85</v>
      </c>
      <c r="P434" s="682"/>
      <c r="Q434" s="683"/>
      <c r="R434" s="683"/>
      <c r="S434" s="683"/>
      <c r="T434" s="683"/>
      <c r="U434" s="36"/>
      <c r="V434" s="36"/>
      <c r="W434" s="36"/>
      <c r="X434" s="36"/>
      <c r="Y434" s="36"/>
      <c r="Z434" s="36"/>
      <c r="AA434" s="684"/>
      <c r="AB434" s="685"/>
      <c r="AC434" s="373"/>
      <c r="AD434" s="373"/>
      <c r="AE434" s="497" t="str">
        <f t="shared" si="50"/>
        <v/>
      </c>
      <c r="AF434" s="503"/>
      <c r="AG434" s="503"/>
      <c r="AH434" s="252" t="str">
        <f t="shared" si="48"/>
        <v/>
      </c>
      <c r="AI434" s="228" t="str">
        <f>IF(M434&lt;&gt;"", YEARFRAC(M434, 'National Information'!$H$23), "")</f>
        <v/>
      </c>
      <c r="AJ434" s="197" t="str">
        <f>IF(NOT(M434&gt;1),"",IF(NOT(AEC2DATA!T268&lt;AI434),"O","P"))</f>
        <v/>
      </c>
      <c r="AK434" s="188" t="str">
        <f t="shared" si="49"/>
        <v/>
      </c>
      <c r="AL434" s="219"/>
      <c r="AM434" s="14"/>
    </row>
    <row r="435" spans="2:39" ht="19.7" customHeight="1" thickBot="1" x14ac:dyDescent="0.3">
      <c r="B435" s="685"/>
      <c r="C435" s="686"/>
      <c r="D435" s="692"/>
      <c r="E435" s="692"/>
      <c r="F435" s="681"/>
      <c r="G435" s="681"/>
      <c r="H435" s="153"/>
      <c r="I435" s="154"/>
      <c r="J435" s="155"/>
      <c r="K435" s="156"/>
      <c r="L435" s="36"/>
      <c r="M435" s="152"/>
      <c r="N435" s="35"/>
      <c r="O435" s="682" t="s">
        <v>85</v>
      </c>
      <c r="P435" s="682"/>
      <c r="Q435" s="683"/>
      <c r="R435" s="683"/>
      <c r="S435" s="683"/>
      <c r="T435" s="683"/>
      <c r="U435" s="36"/>
      <c r="V435" s="36"/>
      <c r="W435" s="36"/>
      <c r="X435" s="36"/>
      <c r="Y435" s="36"/>
      <c r="Z435" s="36"/>
      <c r="AA435" s="684"/>
      <c r="AB435" s="685"/>
      <c r="AC435" s="373"/>
      <c r="AD435" s="373"/>
      <c r="AE435" s="497" t="str">
        <f t="shared" si="50"/>
        <v/>
      </c>
      <c r="AF435" s="503"/>
      <c r="AG435" s="503"/>
      <c r="AH435" s="252" t="str">
        <f t="shared" si="48"/>
        <v/>
      </c>
      <c r="AI435" s="228" t="str">
        <f>IF(M435&lt;&gt;"", YEARFRAC(M435, 'National Information'!$H$23), "")</f>
        <v/>
      </c>
      <c r="AJ435" s="197" t="str">
        <f>IF(NOT(M435&gt;1),"",IF(NOT(AEC2DATA!T269&lt;AI435),"O","P"))</f>
        <v/>
      </c>
      <c r="AK435" s="188" t="str">
        <f t="shared" si="49"/>
        <v/>
      </c>
      <c r="AL435" s="219"/>
      <c r="AM435" s="14"/>
    </row>
    <row r="436" spans="2:39" ht="19.7" customHeight="1" thickBot="1" x14ac:dyDescent="0.3">
      <c r="B436" s="685"/>
      <c r="C436" s="686"/>
      <c r="D436" s="692"/>
      <c r="E436" s="692"/>
      <c r="F436" s="681"/>
      <c r="G436" s="681"/>
      <c r="H436" s="153"/>
      <c r="I436" s="154"/>
      <c r="J436" s="155"/>
      <c r="K436" s="156"/>
      <c r="L436" s="36"/>
      <c r="M436" s="152"/>
      <c r="N436" s="35"/>
      <c r="O436" s="682" t="s">
        <v>85</v>
      </c>
      <c r="P436" s="682"/>
      <c r="Q436" s="683"/>
      <c r="R436" s="683"/>
      <c r="S436" s="683"/>
      <c r="T436" s="683"/>
      <c r="U436" s="36"/>
      <c r="V436" s="36"/>
      <c r="W436" s="36"/>
      <c r="X436" s="36"/>
      <c r="Y436" s="36"/>
      <c r="Z436" s="36"/>
      <c r="AA436" s="684"/>
      <c r="AB436" s="685"/>
      <c r="AC436" s="373"/>
      <c r="AD436" s="373"/>
      <c r="AE436" s="497" t="str">
        <f t="shared" si="50"/>
        <v/>
      </c>
      <c r="AF436" s="503"/>
      <c r="AG436" s="503"/>
      <c r="AH436" s="252" t="str">
        <f t="shared" si="48"/>
        <v/>
      </c>
      <c r="AI436" s="228" t="str">
        <f>IF(M436&lt;&gt;"", YEARFRAC(M436, 'National Information'!$H$23), "")</f>
        <v/>
      </c>
      <c r="AJ436" s="197" t="str">
        <f>IF(NOT(M436&gt;1),"",IF(NOT(AEC2DATA!T270&lt;AI436),"O","P"))</f>
        <v/>
      </c>
      <c r="AK436" s="188" t="str">
        <f t="shared" si="49"/>
        <v/>
      </c>
      <c r="AL436" s="219"/>
      <c r="AM436" s="14"/>
    </row>
    <row r="437" spans="2:39" ht="19.7" customHeight="1" thickBot="1" x14ac:dyDescent="0.3">
      <c r="B437" s="685"/>
      <c r="C437" s="686"/>
      <c r="D437" s="692"/>
      <c r="E437" s="692"/>
      <c r="F437" s="681"/>
      <c r="G437" s="681"/>
      <c r="H437" s="153"/>
      <c r="I437" s="154"/>
      <c r="J437" s="155"/>
      <c r="K437" s="156"/>
      <c r="L437" s="36"/>
      <c r="M437" s="152"/>
      <c r="N437" s="35"/>
      <c r="O437" s="682" t="s">
        <v>85</v>
      </c>
      <c r="P437" s="682"/>
      <c r="Q437" s="683"/>
      <c r="R437" s="683"/>
      <c r="S437" s="683"/>
      <c r="T437" s="683"/>
      <c r="U437" s="36"/>
      <c r="V437" s="36"/>
      <c r="W437" s="36"/>
      <c r="X437" s="36"/>
      <c r="Y437" s="36"/>
      <c r="Z437" s="36"/>
      <c r="AA437" s="684"/>
      <c r="AB437" s="685"/>
      <c r="AC437" s="373"/>
      <c r="AD437" s="373"/>
      <c r="AE437" s="497" t="str">
        <f t="shared" si="50"/>
        <v/>
      </c>
      <c r="AF437" s="503"/>
      <c r="AG437" s="503"/>
      <c r="AH437" s="252" t="str">
        <f t="shared" si="48"/>
        <v/>
      </c>
      <c r="AI437" s="228" t="str">
        <f>IF(M437&lt;&gt;"", YEARFRAC(M437, 'National Information'!$H$23), "")</f>
        <v/>
      </c>
      <c r="AJ437" s="197" t="str">
        <f>IF(NOT(M437&gt;1),"",IF(NOT(AEC2DATA!T271&lt;AI437),"O","P"))</f>
        <v/>
      </c>
      <c r="AK437" s="188" t="str">
        <f t="shared" si="49"/>
        <v/>
      </c>
      <c r="AL437" s="219"/>
      <c r="AM437" s="14"/>
    </row>
    <row r="438" spans="2:39" ht="19.7" customHeight="1" thickBot="1" x14ac:dyDescent="0.3">
      <c r="B438" s="685"/>
      <c r="C438" s="686"/>
      <c r="D438" s="692"/>
      <c r="E438" s="692"/>
      <c r="F438" s="681"/>
      <c r="G438" s="681"/>
      <c r="H438" s="153"/>
      <c r="I438" s="154"/>
      <c r="J438" s="155"/>
      <c r="K438" s="156"/>
      <c r="L438" s="36"/>
      <c r="M438" s="152"/>
      <c r="N438" s="35"/>
      <c r="O438" s="682" t="s">
        <v>85</v>
      </c>
      <c r="P438" s="682"/>
      <c r="Q438" s="683"/>
      <c r="R438" s="683"/>
      <c r="S438" s="683"/>
      <c r="T438" s="683"/>
      <c r="U438" s="36"/>
      <c r="V438" s="36"/>
      <c r="W438" s="36"/>
      <c r="X438" s="36"/>
      <c r="Y438" s="36"/>
      <c r="Z438" s="36"/>
      <c r="AA438" s="684"/>
      <c r="AB438" s="685"/>
      <c r="AC438" s="373"/>
      <c r="AD438" s="373"/>
      <c r="AE438" s="497" t="str">
        <f t="shared" si="50"/>
        <v/>
      </c>
      <c r="AF438" s="503"/>
      <c r="AG438" s="503"/>
      <c r="AH438" s="252" t="str">
        <f t="shared" si="48"/>
        <v/>
      </c>
      <c r="AI438" s="228" t="str">
        <f>IF(M438&lt;&gt;"", YEARFRAC(M438, 'National Information'!$H$23), "")</f>
        <v/>
      </c>
      <c r="AJ438" s="197" t="str">
        <f>IF(NOT(M438&gt;1),"",IF(NOT(AEC2DATA!T272&lt;AI438),"O","P"))</f>
        <v/>
      </c>
      <c r="AK438" s="188" t="str">
        <f t="shared" si="49"/>
        <v/>
      </c>
      <c r="AL438" s="219"/>
      <c r="AM438" s="14"/>
    </row>
    <row r="439" spans="2:39" ht="19.7" customHeight="1" thickBot="1" x14ac:dyDescent="0.3">
      <c r="B439" s="685"/>
      <c r="C439" s="686"/>
      <c r="D439" s="692"/>
      <c r="E439" s="692"/>
      <c r="F439" s="681"/>
      <c r="G439" s="681"/>
      <c r="H439" s="153"/>
      <c r="I439" s="154"/>
      <c r="J439" s="155"/>
      <c r="K439" s="157"/>
      <c r="L439" s="158"/>
      <c r="M439" s="152"/>
      <c r="N439" s="35"/>
      <c r="O439" s="682" t="s">
        <v>85</v>
      </c>
      <c r="P439" s="682"/>
      <c r="Q439" s="683"/>
      <c r="R439" s="683"/>
      <c r="S439" s="683"/>
      <c r="T439" s="683"/>
      <c r="U439" s="36"/>
      <c r="V439" s="36"/>
      <c r="W439" s="36"/>
      <c r="X439" s="36"/>
      <c r="Y439" s="36"/>
      <c r="Z439" s="36"/>
      <c r="AA439" s="684"/>
      <c r="AB439" s="685"/>
      <c r="AC439" s="373"/>
      <c r="AD439" s="373"/>
      <c r="AE439" s="497" t="str">
        <f t="shared" si="50"/>
        <v/>
      </c>
      <c r="AF439" s="503"/>
      <c r="AG439" s="503"/>
      <c r="AH439" s="252" t="str">
        <f t="shared" si="48"/>
        <v/>
      </c>
      <c r="AI439" s="228" t="str">
        <f>IF(M439&lt;&gt;"", YEARFRAC(M439, 'National Information'!$H$23), "")</f>
        <v/>
      </c>
      <c r="AJ439" s="197" t="str">
        <f>IF(NOT(M439&gt;1),"",IF(NOT(AEC2DATA!T273&lt;AI439),"O","P"))</f>
        <v/>
      </c>
      <c r="AK439" s="188" t="str">
        <f t="shared" si="49"/>
        <v/>
      </c>
      <c r="AL439" s="219"/>
      <c r="AM439" s="14"/>
    </row>
    <row r="440" spans="2:39" ht="19.7" customHeight="1" thickBot="1" x14ac:dyDescent="0.3">
      <c r="B440" s="685"/>
      <c r="C440" s="686"/>
      <c r="D440" s="692"/>
      <c r="E440" s="692"/>
      <c r="F440" s="681"/>
      <c r="G440" s="681"/>
      <c r="H440" s="153"/>
      <c r="I440" s="154"/>
      <c r="J440" s="155"/>
      <c r="K440" s="157"/>
      <c r="L440" s="158"/>
      <c r="M440" s="152"/>
      <c r="N440" s="35"/>
      <c r="O440" s="682" t="s">
        <v>85</v>
      </c>
      <c r="P440" s="682"/>
      <c r="Q440" s="683"/>
      <c r="R440" s="683"/>
      <c r="S440" s="683"/>
      <c r="T440" s="683"/>
      <c r="U440" s="36"/>
      <c r="V440" s="36"/>
      <c r="W440" s="36"/>
      <c r="X440" s="36"/>
      <c r="Y440" s="36"/>
      <c r="Z440" s="36"/>
      <c r="AA440" s="684"/>
      <c r="AB440" s="685"/>
      <c r="AC440" s="373"/>
      <c r="AD440" s="373"/>
      <c r="AE440" s="497" t="str">
        <f t="shared" si="50"/>
        <v/>
      </c>
      <c r="AF440" s="503"/>
      <c r="AG440" s="503"/>
      <c r="AH440" s="252" t="str">
        <f t="shared" si="48"/>
        <v/>
      </c>
      <c r="AI440" s="228" t="str">
        <f>IF(M440&lt;&gt;"", YEARFRAC(M440, 'National Information'!$H$23), "")</f>
        <v/>
      </c>
      <c r="AJ440" s="197" t="str">
        <f>IF(NOT(M440&gt;1),"",IF(NOT(AEC2DATA!T274&lt;AI440),"O","P"))</f>
        <v/>
      </c>
      <c r="AK440" s="188" t="str">
        <f t="shared" si="49"/>
        <v/>
      </c>
      <c r="AL440" s="219"/>
      <c r="AM440" s="14"/>
    </row>
    <row r="441" spans="2:39" ht="19.7" customHeight="1" x14ac:dyDescent="0.25">
      <c r="B441" s="685"/>
      <c r="C441" s="686"/>
      <c r="D441" s="692"/>
      <c r="E441" s="692"/>
      <c r="F441" s="681"/>
      <c r="G441" s="681"/>
      <c r="H441" s="153"/>
      <c r="I441" s="154"/>
      <c r="J441" s="155"/>
      <c r="K441" s="157"/>
      <c r="L441" s="158"/>
      <c r="M441" s="152"/>
      <c r="N441" s="35"/>
      <c r="O441" s="682" t="s">
        <v>85</v>
      </c>
      <c r="P441" s="682"/>
      <c r="Q441" s="683"/>
      <c r="R441" s="683"/>
      <c r="S441" s="683"/>
      <c r="T441" s="683"/>
      <c r="U441" s="36"/>
      <c r="V441" s="36"/>
      <c r="W441" s="36"/>
      <c r="X441" s="36"/>
      <c r="Y441" s="36"/>
      <c r="Z441" s="36"/>
      <c r="AA441" s="684"/>
      <c r="AB441" s="685"/>
      <c r="AC441" s="373"/>
      <c r="AD441" s="373"/>
      <c r="AE441" s="497" t="str">
        <f t="shared" si="50"/>
        <v/>
      </c>
      <c r="AF441" s="503"/>
      <c r="AG441" s="503"/>
      <c r="AH441" s="252" t="str">
        <f t="shared" si="48"/>
        <v/>
      </c>
      <c r="AI441" s="228" t="str">
        <f>IF(M441&lt;&gt;"", YEARFRAC(M441, 'National Information'!$H$23), "")</f>
        <v/>
      </c>
      <c r="AJ441" s="197" t="str">
        <f>IF(NOT(M441&gt;1),"",IF(NOT(AEC2DATA!T275&lt;AI441),"O","P"))</f>
        <v/>
      </c>
      <c r="AK441" s="188" t="str">
        <f t="shared" si="49"/>
        <v/>
      </c>
      <c r="AL441" s="219"/>
      <c r="AM441" s="14"/>
    </row>
    <row r="442" spans="2:39" ht="19.7" customHeight="1" x14ac:dyDescent="0.25">
      <c r="B442" s="693" t="s">
        <v>475</v>
      </c>
      <c r="C442" s="693"/>
      <c r="D442" s="694"/>
      <c r="E442" s="694"/>
      <c r="F442" s="694"/>
      <c r="G442" s="694"/>
      <c r="H442" s="693"/>
      <c r="L442" s="695"/>
      <c r="M442" s="695"/>
      <c r="N442" s="695"/>
      <c r="O442" s="695"/>
      <c r="P442" s="695"/>
      <c r="Q442" s="695"/>
      <c r="S442" s="696"/>
      <c r="T442" s="696"/>
      <c r="U442" s="696"/>
      <c r="W442" s="697" t="s">
        <v>89</v>
      </c>
      <c r="X442" s="697"/>
      <c r="AA442" s="696"/>
      <c r="AB442" s="696"/>
      <c r="AC442" s="373"/>
      <c r="AD442" s="373"/>
      <c r="AE442" s="499"/>
      <c r="AF442" s="500"/>
      <c r="AG442" s="500"/>
      <c r="AL442" s="219"/>
      <c r="AM442" s="14"/>
    </row>
    <row r="443" spans="2:39" ht="11.25" customHeight="1" x14ac:dyDescent="0.25">
      <c r="F443" s="248"/>
      <c r="G443" s="248"/>
      <c r="H443" s="250" t="str">
        <f t="shared" ref="H443:H448" si="51">+H409</f>
        <v xml:space="preserve">   36 Battersea Square</v>
      </c>
      <c r="I443" s="248"/>
      <c r="K443" s="15"/>
      <c r="L443" s="15"/>
      <c r="M443" s="15"/>
      <c r="N443" s="15"/>
      <c r="O443" s="15"/>
      <c r="P443" s="15"/>
      <c r="Q443" s="15"/>
      <c r="R443" s="15"/>
      <c r="S443" s="15"/>
      <c r="T443" s="15"/>
      <c r="U443" s="15"/>
      <c r="V443" s="15"/>
      <c r="W443" s="15"/>
      <c r="X443" s="15"/>
      <c r="Y443" s="15"/>
      <c r="Z443" s="15"/>
      <c r="AA443" s="15"/>
      <c r="AB443" s="15"/>
      <c r="AC443" s="16"/>
      <c r="AD443" s="16"/>
      <c r="AE443" s="16"/>
      <c r="AF443" s="189"/>
      <c r="AG443" s="189"/>
      <c r="AL443" s="219"/>
      <c r="AM443" s="14"/>
    </row>
    <row r="444" spans="2:39" ht="11.25" customHeight="1" x14ac:dyDescent="0.25">
      <c r="F444" s="248"/>
      <c r="G444" s="248"/>
      <c r="H444" s="248" t="str">
        <f t="shared" si="51"/>
        <v xml:space="preserve">   London</v>
      </c>
      <c r="I444" s="251"/>
      <c r="K444" s="250"/>
      <c r="L444" s="18"/>
      <c r="M444" s="18"/>
      <c r="N444" s="18"/>
      <c r="O444" s="18"/>
      <c r="P444" s="18"/>
      <c r="Q444" s="18"/>
      <c r="R444" s="18"/>
      <c r="S444" s="18"/>
      <c r="T444" s="18"/>
      <c r="U444" s="18"/>
      <c r="V444" s="707" t="s">
        <v>57</v>
      </c>
      <c r="W444" s="707"/>
      <c r="X444" s="707"/>
      <c r="Y444" s="707"/>
      <c r="Z444" s="707"/>
      <c r="AA444" s="707"/>
      <c r="AB444" s="707"/>
      <c r="AC444" s="183"/>
      <c r="AD444" s="183"/>
      <c r="AE444" s="18"/>
      <c r="AF444" s="190"/>
      <c r="AG444" s="190"/>
      <c r="AL444" s="219"/>
      <c r="AM444" s="14"/>
    </row>
    <row r="445" spans="2:39" ht="11.25" customHeight="1" x14ac:dyDescent="0.25">
      <c r="F445" s="248"/>
      <c r="G445" s="248"/>
      <c r="H445" s="248" t="str">
        <f t="shared" si="51"/>
        <v xml:space="preserve">   SW11 3RA</v>
      </c>
      <c r="I445" s="251"/>
      <c r="K445" s="44"/>
      <c r="L445" s="20"/>
      <c r="M445" s="20"/>
      <c r="N445" s="20"/>
      <c r="O445" s="20"/>
      <c r="P445" s="20"/>
      <c r="Q445" s="20"/>
      <c r="R445" s="20"/>
      <c r="S445" s="20"/>
      <c r="T445" s="20"/>
      <c r="U445" s="20"/>
      <c r="V445" s="708" t="s">
        <v>59</v>
      </c>
      <c r="W445" s="708"/>
      <c r="X445" s="708"/>
      <c r="Y445" s="708"/>
      <c r="Z445" s="708"/>
      <c r="AA445" s="708"/>
      <c r="AB445" s="19" t="s">
        <v>60</v>
      </c>
      <c r="AC445" s="184"/>
      <c r="AD445" s="184"/>
      <c r="AE445" s="20"/>
      <c r="AF445" s="191"/>
      <c r="AG445" s="191"/>
      <c r="AL445" s="219"/>
      <c r="AM445" s="14"/>
    </row>
    <row r="446" spans="2:39" ht="11.25" customHeight="1" x14ac:dyDescent="0.25">
      <c r="F446" s="248"/>
      <c r="G446" s="251"/>
      <c r="H446" s="249" t="str">
        <f t="shared" si="51"/>
        <v xml:space="preserve">   T: +020 7326 8001</v>
      </c>
      <c r="I446" s="251"/>
      <c r="K446" s="44"/>
      <c r="L446" s="20"/>
      <c r="M446" s="20"/>
      <c r="N446" s="20"/>
      <c r="O446" s="20"/>
      <c r="P446" s="20"/>
      <c r="Q446" s="20"/>
      <c r="R446" s="20"/>
      <c r="S446" s="20"/>
      <c r="T446" s="20"/>
      <c r="U446" s="20"/>
      <c r="V446" s="708" t="s">
        <v>62</v>
      </c>
      <c r="W446" s="708"/>
      <c r="X446" s="708"/>
      <c r="Y446" s="708"/>
      <c r="Z446" s="708"/>
      <c r="AA446" s="708"/>
      <c r="AB446" s="19" t="s">
        <v>63</v>
      </c>
      <c r="AC446" s="184"/>
      <c r="AD446" s="184"/>
      <c r="AE446" s="20"/>
      <c r="AF446" s="191"/>
      <c r="AG446" s="191"/>
      <c r="AL446" s="219"/>
      <c r="AM446" s="14"/>
    </row>
    <row r="447" spans="2:39" ht="11.25" customHeight="1" x14ac:dyDescent="0.25">
      <c r="F447" s="248"/>
      <c r="G447" s="251"/>
      <c r="H447" s="249" t="str">
        <f t="shared" si="51"/>
        <v xml:space="preserve">   F: +020 7924 2312</v>
      </c>
      <c r="I447" s="251"/>
      <c r="K447" s="44"/>
      <c r="L447" s="20"/>
      <c r="M447" s="20"/>
      <c r="N447" s="20"/>
      <c r="O447" s="20"/>
      <c r="P447" s="20"/>
      <c r="Q447" s="20"/>
      <c r="R447" s="20"/>
      <c r="S447" s="20"/>
      <c r="T447" s="20"/>
      <c r="U447" s="20"/>
      <c r="V447" s="708" t="s">
        <v>64</v>
      </c>
      <c r="W447" s="708"/>
      <c r="X447" s="708"/>
      <c r="Y447" s="708"/>
      <c r="Z447" s="708"/>
      <c r="AA447" s="708"/>
      <c r="AB447" s="19" t="s">
        <v>65</v>
      </c>
      <c r="AC447" s="184"/>
      <c r="AD447" s="184"/>
      <c r="AE447" s="20"/>
      <c r="AF447" s="191"/>
      <c r="AG447" s="191"/>
      <c r="AL447" s="219"/>
      <c r="AM447" s="14"/>
    </row>
    <row r="448" spans="2:39" ht="11.25" customHeight="1" x14ac:dyDescent="0.25">
      <c r="F448" s="248"/>
      <c r="G448" s="251"/>
      <c r="H448" s="249" t="str">
        <f t="shared" si="51"/>
        <v xml:space="preserve">   E: exams@rad.org.uk</v>
      </c>
      <c r="I448" s="251"/>
      <c r="K448" s="44"/>
      <c r="L448" s="20"/>
      <c r="M448" s="20"/>
      <c r="N448" s="20"/>
      <c r="O448" s="20"/>
      <c r="P448" s="20"/>
      <c r="Q448" s="20"/>
      <c r="R448" s="20"/>
      <c r="S448" s="20"/>
      <c r="T448" s="20"/>
      <c r="U448" s="20"/>
      <c r="V448" s="708" t="s">
        <v>66</v>
      </c>
      <c r="W448" s="708"/>
      <c r="X448" s="708"/>
      <c r="Y448" s="708"/>
      <c r="Z448" s="708"/>
      <c r="AA448" s="708"/>
      <c r="AB448" s="19" t="s">
        <v>67</v>
      </c>
      <c r="AC448" s="184"/>
      <c r="AD448" s="184"/>
      <c r="AE448" s="20"/>
      <c r="AF448" s="191"/>
      <c r="AG448" s="191"/>
      <c r="AL448" s="219"/>
      <c r="AM448" s="14"/>
    </row>
    <row r="449" spans="2:39" ht="11.25" customHeight="1" x14ac:dyDescent="0.25">
      <c r="B449" s="249" t="s">
        <v>71</v>
      </c>
      <c r="K449" s="44"/>
      <c r="L449" s="20"/>
      <c r="M449" s="20"/>
      <c r="N449" s="20"/>
      <c r="O449" s="20"/>
      <c r="P449" s="20"/>
      <c r="Q449" s="45"/>
      <c r="R449" s="45"/>
      <c r="S449" s="45"/>
      <c r="T449" s="20"/>
      <c r="U449" s="20"/>
      <c r="V449" s="708" t="s">
        <v>69</v>
      </c>
      <c r="W449" s="708"/>
      <c r="X449" s="708"/>
      <c r="Y449" s="708"/>
      <c r="Z449" s="708"/>
      <c r="AA449" s="708"/>
      <c r="AB449" s="19" t="s">
        <v>70</v>
      </c>
      <c r="AC449" s="184"/>
      <c r="AD449" s="184"/>
      <c r="AE449" s="20"/>
      <c r="AF449" s="191"/>
      <c r="AG449" s="191"/>
      <c r="AL449" s="219"/>
      <c r="AM449" s="14"/>
    </row>
    <row r="450" spans="2:39" ht="4.5" customHeight="1" x14ac:dyDescent="0.25">
      <c r="L450" s="21"/>
      <c r="M450" s="21"/>
      <c r="N450" s="21"/>
      <c r="O450" s="21"/>
      <c r="P450" s="21"/>
      <c r="Q450" s="21"/>
      <c r="R450" s="21"/>
      <c r="S450" s="21"/>
      <c r="T450" s="21"/>
      <c r="U450" s="21"/>
      <c r="V450" s="46"/>
      <c r="W450" s="46"/>
      <c r="X450" s="46"/>
      <c r="Y450" s="46"/>
      <c r="Z450" s="46"/>
      <c r="AA450" s="46"/>
      <c r="AB450" s="46"/>
      <c r="AC450" s="185"/>
      <c r="AD450" s="185"/>
      <c r="AE450" s="21"/>
      <c r="AF450" s="193"/>
      <c r="AG450" s="193"/>
      <c r="AL450" s="219"/>
      <c r="AM450" s="14"/>
    </row>
    <row r="451" spans="2:39" ht="19.5" customHeight="1" x14ac:dyDescent="0.25">
      <c r="B451" s="713" t="s">
        <v>72</v>
      </c>
      <c r="C451" s="713"/>
      <c r="D451" s="713"/>
      <c r="E451" s="713"/>
      <c r="F451" s="713"/>
      <c r="G451" s="713"/>
      <c r="H451" s="713"/>
      <c r="I451" s="23" t="str">
        <f>+'3 - FORM AEC1 (2016)'!$G$19</f>
        <v/>
      </c>
      <c r="J451" s="714" t="str">
        <f>'3 - FORM AEC1 (2016)'!$H$18</f>
        <v/>
      </c>
      <c r="K451" s="714"/>
      <c r="L451" s="24"/>
      <c r="M451" s="25"/>
      <c r="N451" s="715" t="s">
        <v>73</v>
      </c>
      <c r="O451" s="715"/>
      <c r="P451" s="715"/>
      <c r="Q451" s="715"/>
      <c r="R451" s="715"/>
      <c r="S451" s="716"/>
      <c r="T451" s="716"/>
      <c r="U451" s="716"/>
      <c r="V451" s="716"/>
      <c r="W451" s="716"/>
      <c r="X451" s="716"/>
      <c r="Y451" s="716"/>
      <c r="Z451" s="716"/>
      <c r="AA451" s="716"/>
      <c r="AB451" s="716"/>
      <c r="AC451" s="373"/>
      <c r="AD451" s="373"/>
      <c r="AE451" s="501"/>
      <c r="AF451" s="502"/>
      <c r="AG451" s="502"/>
      <c r="AH451" s="187"/>
      <c r="AI451" s="230"/>
      <c r="AJ451" s="187"/>
      <c r="AL451" s="219"/>
      <c r="AM451" s="14"/>
    </row>
    <row r="452" spans="2:39" ht="11.25" customHeight="1" thickBot="1" x14ac:dyDescent="0.3">
      <c r="I452" s="27"/>
      <c r="J452" s="28"/>
      <c r="K452" s="27"/>
      <c r="L452" s="29"/>
      <c r="S452" s="30"/>
      <c r="T452" s="30"/>
      <c r="U452" s="26"/>
      <c r="V452" s="26"/>
      <c r="W452" s="26"/>
      <c r="X452" s="26"/>
      <c r="Y452" s="26"/>
      <c r="Z452" s="26"/>
      <c r="AA452" s="26"/>
      <c r="AB452" s="26"/>
      <c r="AC452" s="31"/>
      <c r="AD452" s="31"/>
      <c r="AE452" s="31"/>
      <c r="AF452" s="194"/>
      <c r="AG452" s="194"/>
      <c r="AH452" s="187"/>
      <c r="AI452" s="230"/>
      <c r="AJ452" s="187"/>
      <c r="AL452" s="219"/>
      <c r="AM452" s="14"/>
    </row>
    <row r="453" spans="2:39" ht="19.7" customHeight="1" thickBot="1" x14ac:dyDescent="0.3">
      <c r="B453" s="723" t="s">
        <v>74</v>
      </c>
      <c r="C453" s="723"/>
      <c r="D453" s="725" t="s">
        <v>75</v>
      </c>
      <c r="E453" s="725"/>
      <c r="F453" s="725" t="s">
        <v>76</v>
      </c>
      <c r="G453" s="725"/>
      <c r="H453" s="725" t="s">
        <v>77</v>
      </c>
      <c r="I453" s="717" t="s">
        <v>78</v>
      </c>
      <c r="J453" s="704" t="s">
        <v>39</v>
      </c>
      <c r="K453" s="704" t="s">
        <v>40</v>
      </c>
      <c r="L453" s="32"/>
      <c r="M453" s="717" t="s">
        <v>79</v>
      </c>
      <c r="N453" s="719" t="s">
        <v>415</v>
      </c>
      <c r="O453" s="721" t="s">
        <v>81</v>
      </c>
      <c r="P453" s="721"/>
      <c r="Q453" s="727" t="s">
        <v>82</v>
      </c>
      <c r="R453" s="727"/>
      <c r="S453" s="729" t="s">
        <v>83</v>
      </c>
      <c r="T453" s="729"/>
      <c r="U453" s="704" t="s">
        <v>84</v>
      </c>
      <c r="V453" s="704"/>
      <c r="W453" s="704"/>
      <c r="X453" s="704"/>
      <c r="Y453" s="704"/>
      <c r="Z453" s="704"/>
      <c r="AA453" s="709" t="s">
        <v>407</v>
      </c>
      <c r="AB453" s="710"/>
      <c r="AC453" s="163"/>
      <c r="AD453" s="496"/>
      <c r="AE453" s="33"/>
      <c r="AF453" s="195"/>
      <c r="AG453" s="195"/>
      <c r="AH453" s="202" t="s">
        <v>417</v>
      </c>
      <c r="AI453" s="231"/>
      <c r="AJ453" s="199"/>
      <c r="AK453" s="687" t="s">
        <v>416</v>
      </c>
      <c r="AL453" s="219"/>
      <c r="AM453" s="14"/>
    </row>
    <row r="454" spans="2:39" ht="25.5" customHeight="1" thickBot="1" x14ac:dyDescent="0.3">
      <c r="B454" s="724"/>
      <c r="C454" s="724"/>
      <c r="D454" s="726"/>
      <c r="E454" s="726"/>
      <c r="F454" s="726"/>
      <c r="G454" s="726"/>
      <c r="H454" s="726"/>
      <c r="I454" s="718"/>
      <c r="J454" s="705"/>
      <c r="K454" s="705"/>
      <c r="L454" s="240"/>
      <c r="M454" s="718"/>
      <c r="N454" s="720"/>
      <c r="O454" s="722"/>
      <c r="P454" s="722"/>
      <c r="Q454" s="728"/>
      <c r="R454" s="728"/>
      <c r="S454" s="730"/>
      <c r="T454" s="730"/>
      <c r="U454" s="363">
        <v>1</v>
      </c>
      <c r="V454" s="363">
        <v>2</v>
      </c>
      <c r="W454" s="363">
        <v>3</v>
      </c>
      <c r="X454" s="363">
        <v>4</v>
      </c>
      <c r="Y454" s="363">
        <v>5</v>
      </c>
      <c r="Z454" s="363"/>
      <c r="AA454" s="711"/>
      <c r="AB454" s="712"/>
      <c r="AC454" s="163"/>
      <c r="AD454" s="496"/>
      <c r="AE454" s="33"/>
      <c r="AF454" s="195"/>
      <c r="AG454" s="195"/>
      <c r="AH454" s="200" t="s">
        <v>412</v>
      </c>
      <c r="AI454" s="232" t="s">
        <v>80</v>
      </c>
      <c r="AJ454" s="201" t="s">
        <v>413</v>
      </c>
      <c r="AK454" s="688"/>
      <c r="AL454" s="219"/>
      <c r="AM454" s="14"/>
    </row>
    <row r="455" spans="2:39" ht="19.7" customHeight="1" thickBot="1" x14ac:dyDescent="0.3">
      <c r="B455" s="698"/>
      <c r="C455" s="699"/>
      <c r="D455" s="700"/>
      <c r="E455" s="700"/>
      <c r="F455" s="701"/>
      <c r="G455" s="701"/>
      <c r="H455" s="237"/>
      <c r="I455" s="238"/>
      <c r="J455" s="239"/>
      <c r="K455" s="150"/>
      <c r="L455" s="151"/>
      <c r="M455" s="152"/>
      <c r="N455" s="35"/>
      <c r="O455" s="702" t="s">
        <v>85</v>
      </c>
      <c r="P455" s="702"/>
      <c r="Q455" s="703"/>
      <c r="R455" s="703"/>
      <c r="S455" s="703"/>
      <c r="T455" s="703"/>
      <c r="U455" s="37"/>
      <c r="V455" s="37"/>
      <c r="W455" s="37"/>
      <c r="X455" s="37"/>
      <c r="Y455" s="37"/>
      <c r="Z455" s="37"/>
      <c r="AA455" s="706"/>
      <c r="AB455" s="698"/>
      <c r="AC455" s="373"/>
      <c r="AD455" s="373"/>
      <c r="AE455" s="497" t="str">
        <f>IF(OR(ISTEXT(J455)),1,"")</f>
        <v/>
      </c>
      <c r="AF455" s="503"/>
      <c r="AG455" s="503"/>
      <c r="AH455" s="252" t="str">
        <f t="shared" ref="AH455:AH475" si="52">IF(NOT(AE455=1),"",IF(OR(COUNTBLANK(I455:I455)=1), "O", "P"))</f>
        <v/>
      </c>
      <c r="AI455" s="228" t="str">
        <f>IF(M455&lt;&gt;"", YEARFRAC(M455, 'National Information'!$H$23), "")</f>
        <v/>
      </c>
      <c r="AJ455" s="197" t="str">
        <f>IF(NOT(M455&gt;1),"",IF(NOT(AEC2DATA!T276&lt;AI455),"O","P"))</f>
        <v/>
      </c>
      <c r="AK455" s="188" t="str">
        <f t="shared" ref="AK455:AK475" si="53">IF((J455&lt;1),"",IF(OR(COUNTBLANK(D455:D455),(F455:F455)=""),"O","P"))</f>
        <v/>
      </c>
      <c r="AL455" s="219"/>
      <c r="AM455" s="14"/>
    </row>
    <row r="456" spans="2:39" ht="19.7" customHeight="1" thickBot="1" x14ac:dyDescent="0.3">
      <c r="B456" s="685"/>
      <c r="C456" s="686"/>
      <c r="D456" s="692"/>
      <c r="E456" s="692"/>
      <c r="F456" s="681"/>
      <c r="G456" s="681"/>
      <c r="H456" s="153"/>
      <c r="I456" s="154"/>
      <c r="J456" s="155"/>
      <c r="K456" s="156"/>
      <c r="L456" s="36"/>
      <c r="M456" s="152"/>
      <c r="N456" s="35"/>
      <c r="O456" s="682" t="s">
        <v>85</v>
      </c>
      <c r="P456" s="682"/>
      <c r="Q456" s="683"/>
      <c r="R456" s="683"/>
      <c r="S456" s="683"/>
      <c r="T456" s="683"/>
      <c r="U456" s="36"/>
      <c r="V456" s="36"/>
      <c r="W456" s="36"/>
      <c r="X456" s="36"/>
      <c r="Y456" s="36"/>
      <c r="Z456" s="36"/>
      <c r="AA456" s="684"/>
      <c r="AB456" s="685"/>
      <c r="AC456" s="373"/>
      <c r="AD456" s="373"/>
      <c r="AE456" s="497" t="str">
        <f t="shared" ref="AE456:AE475" si="54">IF(OR(ISTEXT(J456)),1,"")</f>
        <v/>
      </c>
      <c r="AF456" s="503"/>
      <c r="AG456" s="503"/>
      <c r="AH456" s="252" t="str">
        <f t="shared" si="52"/>
        <v/>
      </c>
      <c r="AI456" s="228" t="str">
        <f>IF(M456&lt;&gt;"", YEARFRAC(M456, 'National Information'!$H$23), "")</f>
        <v/>
      </c>
      <c r="AJ456" s="197" t="str">
        <f>IF(NOT(M456&gt;1),"",IF(NOT(AEC2DATA!T277&lt;AI456),"O","P"))</f>
        <v/>
      </c>
      <c r="AK456" s="188" t="str">
        <f t="shared" si="53"/>
        <v/>
      </c>
      <c r="AL456" s="219"/>
      <c r="AM456" s="14"/>
    </row>
    <row r="457" spans="2:39" ht="19.7" customHeight="1" thickBot="1" x14ac:dyDescent="0.3">
      <c r="B457" s="685"/>
      <c r="C457" s="686"/>
      <c r="D457" s="692"/>
      <c r="E457" s="692"/>
      <c r="F457" s="681"/>
      <c r="G457" s="681"/>
      <c r="H457" s="153"/>
      <c r="I457" s="154"/>
      <c r="J457" s="155"/>
      <c r="K457" s="156"/>
      <c r="L457" s="36"/>
      <c r="M457" s="152"/>
      <c r="N457" s="35"/>
      <c r="O457" s="682" t="s">
        <v>85</v>
      </c>
      <c r="P457" s="682"/>
      <c r="Q457" s="683"/>
      <c r="R457" s="683"/>
      <c r="S457" s="683"/>
      <c r="T457" s="683"/>
      <c r="U457" s="36"/>
      <c r="V457" s="36"/>
      <c r="W457" s="36"/>
      <c r="X457" s="36"/>
      <c r="Y457" s="36"/>
      <c r="Z457" s="36"/>
      <c r="AA457" s="684"/>
      <c r="AB457" s="685"/>
      <c r="AC457" s="373"/>
      <c r="AD457" s="373"/>
      <c r="AE457" s="497" t="str">
        <f t="shared" si="54"/>
        <v/>
      </c>
      <c r="AF457" s="503"/>
      <c r="AG457" s="503"/>
      <c r="AH457" s="252" t="str">
        <f t="shared" si="52"/>
        <v/>
      </c>
      <c r="AI457" s="228" t="str">
        <f>IF(M457&lt;&gt;"", YEARFRAC(M457, 'National Information'!$H$23), "")</f>
        <v/>
      </c>
      <c r="AJ457" s="197" t="str">
        <f>IF(NOT(M457&gt;1),"",IF(NOT(AEC2DATA!T278&lt;AI457),"O","P"))</f>
        <v/>
      </c>
      <c r="AK457" s="188" t="str">
        <f t="shared" si="53"/>
        <v/>
      </c>
      <c r="AL457" s="219"/>
      <c r="AM457" s="14"/>
    </row>
    <row r="458" spans="2:39" ht="19.7" customHeight="1" thickBot="1" x14ac:dyDescent="0.3">
      <c r="B458" s="685"/>
      <c r="C458" s="686"/>
      <c r="D458" s="692"/>
      <c r="E458" s="692"/>
      <c r="F458" s="681"/>
      <c r="G458" s="681"/>
      <c r="H458" s="153"/>
      <c r="I458" s="154"/>
      <c r="J458" s="155"/>
      <c r="K458" s="156"/>
      <c r="L458" s="36"/>
      <c r="M458" s="152"/>
      <c r="N458" s="35"/>
      <c r="O458" s="682" t="s">
        <v>85</v>
      </c>
      <c r="P458" s="682"/>
      <c r="Q458" s="683"/>
      <c r="R458" s="683"/>
      <c r="S458" s="683"/>
      <c r="T458" s="683"/>
      <c r="U458" s="36"/>
      <c r="V458" s="36"/>
      <c r="W458" s="36"/>
      <c r="X458" s="36"/>
      <c r="Y458" s="36"/>
      <c r="Z458" s="36"/>
      <c r="AA458" s="684"/>
      <c r="AB458" s="685"/>
      <c r="AC458" s="373"/>
      <c r="AD458" s="373"/>
      <c r="AE458" s="497" t="str">
        <f t="shared" si="54"/>
        <v/>
      </c>
      <c r="AF458" s="503"/>
      <c r="AG458" s="503"/>
      <c r="AH458" s="252" t="str">
        <f t="shared" si="52"/>
        <v/>
      </c>
      <c r="AI458" s="228" t="str">
        <f>IF(M458&lt;&gt;"", YEARFRAC(M458, 'National Information'!$H$23), "")</f>
        <v/>
      </c>
      <c r="AJ458" s="197" t="str">
        <f>IF(NOT(M458&gt;1),"",IF(NOT(AEC2DATA!T279&lt;AI458),"O","P"))</f>
        <v/>
      </c>
      <c r="AK458" s="188" t="str">
        <f t="shared" si="53"/>
        <v/>
      </c>
      <c r="AL458" s="219"/>
      <c r="AM458" s="14"/>
    </row>
    <row r="459" spans="2:39" ht="19.7" customHeight="1" thickBot="1" x14ac:dyDescent="0.3">
      <c r="B459" s="685"/>
      <c r="C459" s="686"/>
      <c r="D459" s="692"/>
      <c r="E459" s="692"/>
      <c r="F459" s="681"/>
      <c r="G459" s="681"/>
      <c r="H459" s="153"/>
      <c r="I459" s="154"/>
      <c r="J459" s="155"/>
      <c r="K459" s="156"/>
      <c r="L459" s="36"/>
      <c r="M459" s="152"/>
      <c r="N459" s="35"/>
      <c r="O459" s="682" t="s">
        <v>85</v>
      </c>
      <c r="P459" s="682"/>
      <c r="Q459" s="683"/>
      <c r="R459" s="683"/>
      <c r="S459" s="683"/>
      <c r="T459" s="683"/>
      <c r="U459" s="36"/>
      <c r="V459" s="36"/>
      <c r="W459" s="36"/>
      <c r="X459" s="36"/>
      <c r="Y459" s="36"/>
      <c r="Z459" s="36"/>
      <c r="AA459" s="684"/>
      <c r="AB459" s="685"/>
      <c r="AC459" s="373"/>
      <c r="AD459" s="373"/>
      <c r="AE459" s="497" t="str">
        <f t="shared" si="54"/>
        <v/>
      </c>
      <c r="AF459" s="503"/>
      <c r="AG459" s="503"/>
      <c r="AH459" s="252" t="str">
        <f t="shared" si="52"/>
        <v/>
      </c>
      <c r="AI459" s="228" t="str">
        <f>IF(M459&lt;&gt;"", YEARFRAC(M459, 'National Information'!$H$23), "")</f>
        <v/>
      </c>
      <c r="AJ459" s="197" t="str">
        <f>IF(NOT(M459&gt;1),"",IF(NOT(AEC2DATA!T280&lt;AI459),"O","P"))</f>
        <v/>
      </c>
      <c r="AK459" s="188" t="str">
        <f t="shared" si="53"/>
        <v/>
      </c>
      <c r="AL459" s="219"/>
      <c r="AM459" s="14"/>
    </row>
    <row r="460" spans="2:39" ht="19.7" customHeight="1" thickBot="1" x14ac:dyDescent="0.3">
      <c r="B460" s="685"/>
      <c r="C460" s="686"/>
      <c r="D460" s="692"/>
      <c r="E460" s="692"/>
      <c r="F460" s="681"/>
      <c r="G460" s="681"/>
      <c r="H460" s="153"/>
      <c r="I460" s="154"/>
      <c r="J460" s="155"/>
      <c r="K460" s="156"/>
      <c r="L460" s="36"/>
      <c r="M460" s="152"/>
      <c r="N460" s="35"/>
      <c r="O460" s="682" t="s">
        <v>85</v>
      </c>
      <c r="P460" s="682"/>
      <c r="Q460" s="683"/>
      <c r="R460" s="683"/>
      <c r="S460" s="683"/>
      <c r="T460" s="683"/>
      <c r="U460" s="36"/>
      <c r="V460" s="36"/>
      <c r="W460" s="36"/>
      <c r="X460" s="36"/>
      <c r="Y460" s="36"/>
      <c r="Z460" s="36"/>
      <c r="AA460" s="684"/>
      <c r="AB460" s="685"/>
      <c r="AC460" s="373"/>
      <c r="AD460" s="373"/>
      <c r="AE460" s="497" t="str">
        <f t="shared" si="54"/>
        <v/>
      </c>
      <c r="AF460" s="503"/>
      <c r="AG460" s="503"/>
      <c r="AH460" s="252" t="str">
        <f t="shared" si="52"/>
        <v/>
      </c>
      <c r="AI460" s="228" t="str">
        <f>IF(M460&lt;&gt;"", YEARFRAC(M460, 'National Information'!$H$23), "")</f>
        <v/>
      </c>
      <c r="AJ460" s="197" t="str">
        <f>IF(NOT(M460&gt;1),"",IF(NOT(AEC2DATA!T281&lt;AI460),"O","P"))</f>
        <v/>
      </c>
      <c r="AK460" s="188" t="str">
        <f t="shared" si="53"/>
        <v/>
      </c>
      <c r="AL460" s="219"/>
      <c r="AM460" s="14"/>
    </row>
    <row r="461" spans="2:39" ht="19.7" customHeight="1" thickBot="1" x14ac:dyDescent="0.3">
      <c r="B461" s="685"/>
      <c r="C461" s="686"/>
      <c r="D461" s="692"/>
      <c r="E461" s="692"/>
      <c r="F461" s="681"/>
      <c r="G461" s="681"/>
      <c r="H461" s="153"/>
      <c r="I461" s="154"/>
      <c r="J461" s="155"/>
      <c r="K461" s="156"/>
      <c r="L461" s="36"/>
      <c r="M461" s="152"/>
      <c r="N461" s="35"/>
      <c r="O461" s="682" t="s">
        <v>85</v>
      </c>
      <c r="P461" s="682"/>
      <c r="Q461" s="683"/>
      <c r="R461" s="683"/>
      <c r="S461" s="683"/>
      <c r="T461" s="683"/>
      <c r="U461" s="36"/>
      <c r="V461" s="36"/>
      <c r="W461" s="36"/>
      <c r="X461" s="36"/>
      <c r="Y461" s="36"/>
      <c r="Z461" s="36"/>
      <c r="AA461" s="684"/>
      <c r="AB461" s="685"/>
      <c r="AC461" s="373"/>
      <c r="AD461" s="373"/>
      <c r="AE461" s="497" t="str">
        <f t="shared" si="54"/>
        <v/>
      </c>
      <c r="AF461" s="503"/>
      <c r="AG461" s="503"/>
      <c r="AH461" s="252" t="str">
        <f t="shared" si="52"/>
        <v/>
      </c>
      <c r="AI461" s="228" t="str">
        <f>IF(M461&lt;&gt;"", YEARFRAC(M461, 'National Information'!$H$23), "")</f>
        <v/>
      </c>
      <c r="AJ461" s="197" t="str">
        <f>IF(NOT(M461&gt;1),"",IF(NOT(AEC2DATA!T282&lt;AI461),"O","P"))</f>
        <v/>
      </c>
      <c r="AK461" s="188" t="str">
        <f t="shared" si="53"/>
        <v/>
      </c>
      <c r="AL461" s="219"/>
      <c r="AM461" s="14"/>
    </row>
    <row r="462" spans="2:39" ht="19.7" customHeight="1" thickBot="1" x14ac:dyDescent="0.3">
      <c r="B462" s="685"/>
      <c r="C462" s="686"/>
      <c r="D462" s="692"/>
      <c r="E462" s="692"/>
      <c r="F462" s="681"/>
      <c r="G462" s="681"/>
      <c r="H462" s="153"/>
      <c r="I462" s="154"/>
      <c r="J462" s="155"/>
      <c r="K462" s="156"/>
      <c r="L462" s="36"/>
      <c r="M462" s="152"/>
      <c r="N462" s="35"/>
      <c r="O462" s="682" t="s">
        <v>85</v>
      </c>
      <c r="P462" s="682"/>
      <c r="Q462" s="683"/>
      <c r="R462" s="683"/>
      <c r="S462" s="683"/>
      <c r="T462" s="683"/>
      <c r="U462" s="36"/>
      <c r="V462" s="36"/>
      <c r="W462" s="36"/>
      <c r="X462" s="36"/>
      <c r="Y462" s="36"/>
      <c r="Z462" s="36"/>
      <c r="AA462" s="684"/>
      <c r="AB462" s="685"/>
      <c r="AC462" s="373"/>
      <c r="AD462" s="373"/>
      <c r="AE462" s="497" t="str">
        <f t="shared" si="54"/>
        <v/>
      </c>
      <c r="AF462" s="503"/>
      <c r="AG462" s="503"/>
      <c r="AH462" s="252" t="str">
        <f t="shared" si="52"/>
        <v/>
      </c>
      <c r="AI462" s="228" t="str">
        <f>IF(M462&lt;&gt;"", YEARFRAC(M462, 'National Information'!$H$23), "")</f>
        <v/>
      </c>
      <c r="AJ462" s="197" t="str">
        <f>IF(NOT(M462&gt;1),"",IF(NOT(AEC2DATA!T283&lt;AI462),"O","P"))</f>
        <v/>
      </c>
      <c r="AK462" s="188" t="str">
        <f t="shared" si="53"/>
        <v/>
      </c>
      <c r="AL462" s="219"/>
      <c r="AM462" s="14"/>
    </row>
    <row r="463" spans="2:39" ht="19.7" customHeight="1" thickBot="1" x14ac:dyDescent="0.3">
      <c r="B463" s="685"/>
      <c r="C463" s="686"/>
      <c r="D463" s="692"/>
      <c r="E463" s="692"/>
      <c r="F463" s="681"/>
      <c r="G463" s="681"/>
      <c r="H463" s="153"/>
      <c r="I463" s="154"/>
      <c r="J463" s="155"/>
      <c r="K463" s="156"/>
      <c r="L463" s="36"/>
      <c r="M463" s="152"/>
      <c r="N463" s="35"/>
      <c r="O463" s="682" t="s">
        <v>85</v>
      </c>
      <c r="P463" s="682"/>
      <c r="Q463" s="683"/>
      <c r="R463" s="683"/>
      <c r="S463" s="683"/>
      <c r="T463" s="683"/>
      <c r="U463" s="36"/>
      <c r="V463" s="36"/>
      <c r="W463" s="36"/>
      <c r="X463" s="36"/>
      <c r="Y463" s="36"/>
      <c r="Z463" s="36"/>
      <c r="AA463" s="684"/>
      <c r="AB463" s="685"/>
      <c r="AC463" s="373"/>
      <c r="AD463" s="373"/>
      <c r="AE463" s="497" t="str">
        <f t="shared" si="54"/>
        <v/>
      </c>
      <c r="AF463" s="503"/>
      <c r="AG463" s="503"/>
      <c r="AH463" s="252" t="str">
        <f t="shared" si="52"/>
        <v/>
      </c>
      <c r="AI463" s="228" t="str">
        <f>IF(M463&lt;&gt;"", YEARFRAC(M463, 'National Information'!$H$23), "")</f>
        <v/>
      </c>
      <c r="AJ463" s="197" t="str">
        <f>IF(NOT(M463&gt;1),"",IF(NOT(AEC2DATA!T284&lt;AI463),"O","P"))</f>
        <v/>
      </c>
      <c r="AK463" s="188" t="str">
        <f t="shared" si="53"/>
        <v/>
      </c>
      <c r="AL463" s="219"/>
      <c r="AM463" s="14"/>
    </row>
    <row r="464" spans="2:39" ht="19.7" customHeight="1" thickBot="1" x14ac:dyDescent="0.3">
      <c r="B464" s="685"/>
      <c r="C464" s="686"/>
      <c r="D464" s="692"/>
      <c r="E464" s="692"/>
      <c r="F464" s="681"/>
      <c r="G464" s="681"/>
      <c r="H464" s="153"/>
      <c r="I464" s="154"/>
      <c r="J464" s="155"/>
      <c r="K464" s="156"/>
      <c r="L464" s="36"/>
      <c r="M464" s="152"/>
      <c r="N464" s="35"/>
      <c r="O464" s="682" t="s">
        <v>85</v>
      </c>
      <c r="P464" s="682"/>
      <c r="Q464" s="683"/>
      <c r="R464" s="683"/>
      <c r="S464" s="683"/>
      <c r="T464" s="683"/>
      <c r="U464" s="36"/>
      <c r="V464" s="36"/>
      <c r="W464" s="36"/>
      <c r="X464" s="36"/>
      <c r="Y464" s="36"/>
      <c r="Z464" s="36"/>
      <c r="AA464" s="684"/>
      <c r="AB464" s="685"/>
      <c r="AC464" s="373"/>
      <c r="AD464" s="373"/>
      <c r="AE464" s="497" t="str">
        <f t="shared" si="54"/>
        <v/>
      </c>
      <c r="AF464" s="503"/>
      <c r="AG464" s="503"/>
      <c r="AH464" s="252" t="str">
        <f t="shared" si="52"/>
        <v/>
      </c>
      <c r="AI464" s="228" t="str">
        <f>IF(M464&lt;&gt;"", YEARFRAC(M464, 'National Information'!$H$23), "")</f>
        <v/>
      </c>
      <c r="AJ464" s="197" t="str">
        <f>IF(NOT(M464&gt;1),"",IF(NOT(AEC2DATA!T285&lt;AI464),"O","P"))</f>
        <v/>
      </c>
      <c r="AK464" s="188" t="str">
        <f t="shared" si="53"/>
        <v/>
      </c>
      <c r="AL464" s="219"/>
      <c r="AM464" s="14"/>
    </row>
    <row r="465" spans="2:39" ht="19.7" customHeight="1" thickBot="1" x14ac:dyDescent="0.3">
      <c r="B465" s="685"/>
      <c r="C465" s="686"/>
      <c r="D465" s="692"/>
      <c r="E465" s="692"/>
      <c r="F465" s="681"/>
      <c r="G465" s="681"/>
      <c r="H465" s="153"/>
      <c r="I465" s="154"/>
      <c r="J465" s="155"/>
      <c r="K465" s="156"/>
      <c r="L465" s="36"/>
      <c r="M465" s="152"/>
      <c r="N465" s="35"/>
      <c r="O465" s="682" t="s">
        <v>85</v>
      </c>
      <c r="P465" s="682"/>
      <c r="Q465" s="683"/>
      <c r="R465" s="683"/>
      <c r="S465" s="683"/>
      <c r="T465" s="683"/>
      <c r="U465" s="36"/>
      <c r="V465" s="36"/>
      <c r="W465" s="36"/>
      <c r="X465" s="36"/>
      <c r="Y465" s="36"/>
      <c r="Z465" s="36"/>
      <c r="AA465" s="684"/>
      <c r="AB465" s="685"/>
      <c r="AC465" s="373"/>
      <c r="AD465" s="373"/>
      <c r="AE465" s="497" t="str">
        <f t="shared" si="54"/>
        <v/>
      </c>
      <c r="AF465" s="503"/>
      <c r="AG465" s="503"/>
      <c r="AH465" s="252" t="str">
        <f t="shared" si="52"/>
        <v/>
      </c>
      <c r="AI465" s="228" t="str">
        <f>IF(M465&lt;&gt;"", YEARFRAC(M465, 'National Information'!$H$23), "")</f>
        <v/>
      </c>
      <c r="AJ465" s="197" t="str">
        <f>IF(NOT(M465&gt;1),"",IF(NOT(AEC2DATA!T286&lt;AI465),"O","P"))</f>
        <v/>
      </c>
      <c r="AK465" s="188" t="str">
        <f t="shared" si="53"/>
        <v/>
      </c>
      <c r="AL465" s="219"/>
      <c r="AM465" s="14"/>
    </row>
    <row r="466" spans="2:39" ht="19.7" customHeight="1" thickBot="1" x14ac:dyDescent="0.3">
      <c r="B466" s="685"/>
      <c r="C466" s="686"/>
      <c r="D466" s="692"/>
      <c r="E466" s="692"/>
      <c r="F466" s="681"/>
      <c r="G466" s="681"/>
      <c r="H466" s="153"/>
      <c r="I466" s="154"/>
      <c r="J466" s="155"/>
      <c r="K466" s="156"/>
      <c r="L466" s="36"/>
      <c r="M466" s="152"/>
      <c r="N466" s="35"/>
      <c r="O466" s="682" t="s">
        <v>85</v>
      </c>
      <c r="P466" s="682"/>
      <c r="Q466" s="683"/>
      <c r="R466" s="683"/>
      <c r="S466" s="683"/>
      <c r="T466" s="683"/>
      <c r="U466" s="36"/>
      <c r="V466" s="36"/>
      <c r="W466" s="36"/>
      <c r="X466" s="36"/>
      <c r="Y466" s="36"/>
      <c r="Z466" s="36"/>
      <c r="AA466" s="684"/>
      <c r="AB466" s="685"/>
      <c r="AC466" s="373"/>
      <c r="AD466" s="373"/>
      <c r="AE466" s="497" t="str">
        <f t="shared" si="54"/>
        <v/>
      </c>
      <c r="AF466" s="503"/>
      <c r="AG466" s="503"/>
      <c r="AH466" s="252" t="str">
        <f t="shared" si="52"/>
        <v/>
      </c>
      <c r="AI466" s="228" t="str">
        <f>IF(M466&lt;&gt;"", YEARFRAC(M466, 'National Information'!$H$23), "")</f>
        <v/>
      </c>
      <c r="AJ466" s="197" t="str">
        <f>IF(NOT(M466&gt;1),"",IF(NOT(AEC2DATA!T287&lt;AI466),"O","P"))</f>
        <v/>
      </c>
      <c r="AK466" s="188" t="str">
        <f t="shared" si="53"/>
        <v/>
      </c>
      <c r="AL466" s="219"/>
      <c r="AM466" s="14"/>
    </row>
    <row r="467" spans="2:39" ht="19.7" customHeight="1" thickBot="1" x14ac:dyDescent="0.3">
      <c r="B467" s="685"/>
      <c r="C467" s="686"/>
      <c r="D467" s="692"/>
      <c r="E467" s="692"/>
      <c r="F467" s="681"/>
      <c r="G467" s="681"/>
      <c r="H467" s="153"/>
      <c r="I467" s="154"/>
      <c r="J467" s="155"/>
      <c r="K467" s="156"/>
      <c r="L467" s="36"/>
      <c r="M467" s="152"/>
      <c r="N467" s="35"/>
      <c r="O467" s="682" t="s">
        <v>85</v>
      </c>
      <c r="P467" s="682"/>
      <c r="Q467" s="683"/>
      <c r="R467" s="683"/>
      <c r="S467" s="683"/>
      <c r="T467" s="683"/>
      <c r="U467" s="36"/>
      <c r="V467" s="36"/>
      <c r="W467" s="36"/>
      <c r="X467" s="36"/>
      <c r="Y467" s="36"/>
      <c r="Z467" s="36"/>
      <c r="AA467" s="684"/>
      <c r="AB467" s="685"/>
      <c r="AC467" s="373"/>
      <c r="AD467" s="373"/>
      <c r="AE467" s="497" t="str">
        <f t="shared" si="54"/>
        <v/>
      </c>
      <c r="AF467" s="503"/>
      <c r="AG467" s="503"/>
      <c r="AH467" s="252" t="str">
        <f t="shared" si="52"/>
        <v/>
      </c>
      <c r="AI467" s="228" t="str">
        <f>IF(M467&lt;&gt;"", YEARFRAC(M467, 'National Information'!$H$23), "")</f>
        <v/>
      </c>
      <c r="AJ467" s="197" t="str">
        <f>IF(NOT(M467&gt;1),"",IF(NOT(AEC2DATA!T288&lt;AI467),"O","P"))</f>
        <v/>
      </c>
      <c r="AK467" s="188" t="str">
        <f t="shared" si="53"/>
        <v/>
      </c>
      <c r="AL467" s="219"/>
      <c r="AM467" s="14"/>
    </row>
    <row r="468" spans="2:39" ht="19.7" customHeight="1" thickBot="1" x14ac:dyDescent="0.3">
      <c r="B468" s="685"/>
      <c r="C468" s="686"/>
      <c r="D468" s="692"/>
      <c r="E468" s="692"/>
      <c r="F468" s="681"/>
      <c r="G468" s="681"/>
      <c r="H468" s="153"/>
      <c r="I468" s="154"/>
      <c r="J468" s="155"/>
      <c r="K468" s="156"/>
      <c r="L468" s="36"/>
      <c r="M468" s="152"/>
      <c r="N468" s="35"/>
      <c r="O468" s="682" t="s">
        <v>85</v>
      </c>
      <c r="P468" s="682"/>
      <c r="Q468" s="683"/>
      <c r="R468" s="683"/>
      <c r="S468" s="683"/>
      <c r="T468" s="683"/>
      <c r="U468" s="36"/>
      <c r="V468" s="36"/>
      <c r="W468" s="36"/>
      <c r="X468" s="36"/>
      <c r="Y468" s="36"/>
      <c r="Z468" s="36"/>
      <c r="AA468" s="684"/>
      <c r="AB468" s="685"/>
      <c r="AC468" s="373"/>
      <c r="AD468" s="373"/>
      <c r="AE468" s="497" t="str">
        <f t="shared" si="54"/>
        <v/>
      </c>
      <c r="AF468" s="503"/>
      <c r="AG468" s="503"/>
      <c r="AH468" s="252" t="str">
        <f t="shared" si="52"/>
        <v/>
      </c>
      <c r="AI468" s="228" t="str">
        <f>IF(M468&lt;&gt;"", YEARFRAC(M468, 'National Information'!$H$23), "")</f>
        <v/>
      </c>
      <c r="AJ468" s="197" t="str">
        <f>IF(NOT(M468&gt;1),"",IF(NOT(AEC2DATA!T289&lt;AI468),"O","P"))</f>
        <v/>
      </c>
      <c r="AK468" s="188" t="str">
        <f t="shared" si="53"/>
        <v/>
      </c>
      <c r="AL468" s="219"/>
      <c r="AM468" s="14"/>
    </row>
    <row r="469" spans="2:39" ht="19.7" customHeight="1" thickBot="1" x14ac:dyDescent="0.3">
      <c r="B469" s="685"/>
      <c r="C469" s="686"/>
      <c r="D469" s="692"/>
      <c r="E469" s="692"/>
      <c r="F469" s="681"/>
      <c r="G469" s="681"/>
      <c r="H469" s="153"/>
      <c r="I469" s="154"/>
      <c r="J469" s="155"/>
      <c r="K469" s="156"/>
      <c r="L469" s="36"/>
      <c r="M469" s="152"/>
      <c r="N469" s="35"/>
      <c r="O469" s="682" t="s">
        <v>85</v>
      </c>
      <c r="P469" s="682"/>
      <c r="Q469" s="683"/>
      <c r="R469" s="683"/>
      <c r="S469" s="683"/>
      <c r="T469" s="683"/>
      <c r="U469" s="36"/>
      <c r="V469" s="36"/>
      <c r="W469" s="36"/>
      <c r="X469" s="36"/>
      <c r="Y469" s="36"/>
      <c r="Z469" s="36"/>
      <c r="AA469" s="684"/>
      <c r="AB469" s="685"/>
      <c r="AC469" s="373"/>
      <c r="AD469" s="373"/>
      <c r="AE469" s="497" t="str">
        <f t="shared" si="54"/>
        <v/>
      </c>
      <c r="AF469" s="503"/>
      <c r="AG469" s="503"/>
      <c r="AH469" s="252" t="str">
        <f t="shared" si="52"/>
        <v/>
      </c>
      <c r="AI469" s="228" t="str">
        <f>IF(M469&lt;&gt;"", YEARFRAC(M469, 'National Information'!$H$23), "")</f>
        <v/>
      </c>
      <c r="AJ469" s="197" t="str">
        <f>IF(NOT(M469&gt;1),"",IF(NOT(AEC2DATA!T290&lt;AI469),"O","P"))</f>
        <v/>
      </c>
      <c r="AK469" s="188" t="str">
        <f t="shared" si="53"/>
        <v/>
      </c>
      <c r="AL469" s="219"/>
      <c r="AM469" s="14"/>
    </row>
    <row r="470" spans="2:39" ht="19.7" customHeight="1" thickBot="1" x14ac:dyDescent="0.3">
      <c r="B470" s="685"/>
      <c r="C470" s="686"/>
      <c r="D470" s="692"/>
      <c r="E470" s="692"/>
      <c r="F470" s="681"/>
      <c r="G470" s="681"/>
      <c r="H470" s="153"/>
      <c r="I470" s="154"/>
      <c r="J470" s="155"/>
      <c r="K470" s="156"/>
      <c r="L470" s="36"/>
      <c r="M470" s="152"/>
      <c r="N470" s="35"/>
      <c r="O470" s="682" t="s">
        <v>85</v>
      </c>
      <c r="P470" s="682"/>
      <c r="Q470" s="683"/>
      <c r="R470" s="683"/>
      <c r="S470" s="683"/>
      <c r="T470" s="683"/>
      <c r="U470" s="36"/>
      <c r="V470" s="36"/>
      <c r="W470" s="36"/>
      <c r="X470" s="36"/>
      <c r="Y470" s="36"/>
      <c r="Z470" s="36"/>
      <c r="AA470" s="684"/>
      <c r="AB470" s="685"/>
      <c r="AC470" s="373"/>
      <c r="AD470" s="373"/>
      <c r="AE470" s="497" t="str">
        <f t="shared" si="54"/>
        <v/>
      </c>
      <c r="AF470" s="503"/>
      <c r="AG470" s="503"/>
      <c r="AH470" s="252" t="str">
        <f t="shared" si="52"/>
        <v/>
      </c>
      <c r="AI470" s="228" t="str">
        <f>IF(M470&lt;&gt;"", YEARFRAC(M470, 'National Information'!$H$23), "")</f>
        <v/>
      </c>
      <c r="AJ470" s="197" t="str">
        <f>IF(NOT(M470&gt;1),"",IF(NOT(AEC2DATA!T291&lt;AI470),"O","P"))</f>
        <v/>
      </c>
      <c r="AK470" s="188" t="str">
        <f t="shared" si="53"/>
        <v/>
      </c>
      <c r="AL470" s="219"/>
      <c r="AM470" s="14"/>
    </row>
    <row r="471" spans="2:39" ht="19.7" customHeight="1" thickBot="1" x14ac:dyDescent="0.3">
      <c r="B471" s="685"/>
      <c r="C471" s="686"/>
      <c r="D471" s="692"/>
      <c r="E471" s="692"/>
      <c r="F471" s="681"/>
      <c r="G471" s="681"/>
      <c r="H471" s="153"/>
      <c r="I471" s="154"/>
      <c r="J471" s="155"/>
      <c r="K471" s="156"/>
      <c r="L471" s="36"/>
      <c r="M471" s="152"/>
      <c r="N471" s="35"/>
      <c r="O471" s="682" t="s">
        <v>85</v>
      </c>
      <c r="P471" s="682"/>
      <c r="Q471" s="683"/>
      <c r="R471" s="683"/>
      <c r="S471" s="683"/>
      <c r="T471" s="683"/>
      <c r="U471" s="36"/>
      <c r="V471" s="36"/>
      <c r="W471" s="36"/>
      <c r="X471" s="36"/>
      <c r="Y471" s="36"/>
      <c r="Z471" s="36"/>
      <c r="AA471" s="684"/>
      <c r="AB471" s="685"/>
      <c r="AC471" s="373"/>
      <c r="AD471" s="373"/>
      <c r="AE471" s="497" t="str">
        <f t="shared" si="54"/>
        <v/>
      </c>
      <c r="AF471" s="503"/>
      <c r="AG471" s="503"/>
      <c r="AH471" s="252" t="str">
        <f t="shared" si="52"/>
        <v/>
      </c>
      <c r="AI471" s="228" t="str">
        <f>IF(M471&lt;&gt;"", YEARFRAC(M471, 'National Information'!$H$23), "")</f>
        <v/>
      </c>
      <c r="AJ471" s="197" t="str">
        <f>IF(NOT(M471&gt;1),"",IF(NOT(AEC2DATA!T292&lt;AI471),"O","P"))</f>
        <v/>
      </c>
      <c r="AK471" s="188" t="str">
        <f t="shared" si="53"/>
        <v/>
      </c>
      <c r="AL471" s="219"/>
      <c r="AM471" s="14"/>
    </row>
    <row r="472" spans="2:39" ht="19.7" customHeight="1" thickBot="1" x14ac:dyDescent="0.3">
      <c r="B472" s="685"/>
      <c r="C472" s="686"/>
      <c r="D472" s="692"/>
      <c r="E472" s="692"/>
      <c r="F472" s="681"/>
      <c r="G472" s="681"/>
      <c r="H472" s="153"/>
      <c r="I472" s="154"/>
      <c r="J472" s="155"/>
      <c r="K472" s="156"/>
      <c r="L472" s="36"/>
      <c r="M472" s="152"/>
      <c r="N472" s="35"/>
      <c r="O472" s="682" t="s">
        <v>85</v>
      </c>
      <c r="P472" s="682"/>
      <c r="Q472" s="683"/>
      <c r="R472" s="683"/>
      <c r="S472" s="683"/>
      <c r="T472" s="683"/>
      <c r="U472" s="36"/>
      <c r="V472" s="36"/>
      <c r="W472" s="36"/>
      <c r="X472" s="36"/>
      <c r="Y472" s="36"/>
      <c r="Z472" s="36"/>
      <c r="AA472" s="684"/>
      <c r="AB472" s="685"/>
      <c r="AC472" s="373"/>
      <c r="AD472" s="373"/>
      <c r="AE472" s="497" t="str">
        <f t="shared" si="54"/>
        <v/>
      </c>
      <c r="AF472" s="503"/>
      <c r="AG472" s="503"/>
      <c r="AH472" s="252" t="str">
        <f t="shared" si="52"/>
        <v/>
      </c>
      <c r="AI472" s="228" t="str">
        <f>IF(M472&lt;&gt;"", YEARFRAC(M472, 'National Information'!$H$23), "")</f>
        <v/>
      </c>
      <c r="AJ472" s="197" t="str">
        <f>IF(NOT(M472&gt;1),"",IF(NOT(AEC2DATA!T293&lt;AI472),"O","P"))</f>
        <v/>
      </c>
      <c r="AK472" s="188" t="str">
        <f t="shared" si="53"/>
        <v/>
      </c>
      <c r="AL472" s="219"/>
      <c r="AM472" s="14"/>
    </row>
    <row r="473" spans="2:39" ht="19.7" customHeight="1" thickBot="1" x14ac:dyDescent="0.3">
      <c r="B473" s="685"/>
      <c r="C473" s="686"/>
      <c r="D473" s="692"/>
      <c r="E473" s="692"/>
      <c r="F473" s="681"/>
      <c r="G473" s="681"/>
      <c r="H473" s="153"/>
      <c r="I473" s="154"/>
      <c r="J473" s="155"/>
      <c r="K473" s="157"/>
      <c r="L473" s="158"/>
      <c r="M473" s="152"/>
      <c r="N473" s="35"/>
      <c r="O473" s="682" t="s">
        <v>85</v>
      </c>
      <c r="P473" s="682"/>
      <c r="Q473" s="683"/>
      <c r="R473" s="683"/>
      <c r="S473" s="683"/>
      <c r="T473" s="683"/>
      <c r="U473" s="36"/>
      <c r="V473" s="36"/>
      <c r="W473" s="36"/>
      <c r="X473" s="36"/>
      <c r="Y473" s="36"/>
      <c r="Z473" s="36"/>
      <c r="AA473" s="684"/>
      <c r="AB473" s="685"/>
      <c r="AC473" s="373"/>
      <c r="AD473" s="373"/>
      <c r="AE473" s="497" t="str">
        <f t="shared" si="54"/>
        <v/>
      </c>
      <c r="AF473" s="503"/>
      <c r="AG473" s="503"/>
      <c r="AH473" s="252" t="str">
        <f t="shared" si="52"/>
        <v/>
      </c>
      <c r="AI473" s="228" t="str">
        <f>IF(M473&lt;&gt;"", YEARFRAC(M473, 'National Information'!$H$23), "")</f>
        <v/>
      </c>
      <c r="AJ473" s="197" t="str">
        <f>IF(NOT(M473&gt;1),"",IF(NOT(AEC2DATA!T294&lt;AI473),"O","P"))</f>
        <v/>
      </c>
      <c r="AK473" s="188" t="str">
        <f t="shared" si="53"/>
        <v/>
      </c>
      <c r="AL473" s="219"/>
      <c r="AM473" s="14"/>
    </row>
    <row r="474" spans="2:39" ht="19.7" customHeight="1" thickBot="1" x14ac:dyDescent="0.3">
      <c r="B474" s="685"/>
      <c r="C474" s="686"/>
      <c r="D474" s="692"/>
      <c r="E474" s="692"/>
      <c r="F474" s="681"/>
      <c r="G474" s="681"/>
      <c r="H474" s="153"/>
      <c r="I474" s="154"/>
      <c r="J474" s="155"/>
      <c r="K474" s="157"/>
      <c r="L474" s="158"/>
      <c r="M474" s="152"/>
      <c r="N474" s="35"/>
      <c r="O474" s="682" t="s">
        <v>85</v>
      </c>
      <c r="P474" s="682"/>
      <c r="Q474" s="683"/>
      <c r="R474" s="683"/>
      <c r="S474" s="683"/>
      <c r="T474" s="683"/>
      <c r="U474" s="36"/>
      <c r="V474" s="36"/>
      <c r="W474" s="36"/>
      <c r="X474" s="36"/>
      <c r="Y474" s="36"/>
      <c r="Z474" s="36"/>
      <c r="AA474" s="684"/>
      <c r="AB474" s="685"/>
      <c r="AC474" s="373"/>
      <c r="AD474" s="373"/>
      <c r="AE474" s="497" t="str">
        <f t="shared" si="54"/>
        <v/>
      </c>
      <c r="AF474" s="503"/>
      <c r="AG474" s="503"/>
      <c r="AH474" s="252" t="str">
        <f t="shared" si="52"/>
        <v/>
      </c>
      <c r="AI474" s="228" t="str">
        <f>IF(M474&lt;&gt;"", YEARFRAC(M474, 'National Information'!$H$23), "")</f>
        <v/>
      </c>
      <c r="AJ474" s="197" t="str">
        <f>IF(NOT(M474&gt;1),"",IF(NOT(AEC2DATA!T295&lt;AI474),"O","P"))</f>
        <v/>
      </c>
      <c r="AK474" s="188" t="str">
        <f t="shared" si="53"/>
        <v/>
      </c>
      <c r="AL474" s="219"/>
      <c r="AM474" s="14"/>
    </row>
    <row r="475" spans="2:39" ht="19.7" customHeight="1" x14ac:dyDescent="0.25">
      <c r="B475" s="685"/>
      <c r="C475" s="686"/>
      <c r="D475" s="692"/>
      <c r="E475" s="692"/>
      <c r="F475" s="681"/>
      <c r="G475" s="681"/>
      <c r="H475" s="153"/>
      <c r="I475" s="154"/>
      <c r="J475" s="155"/>
      <c r="K475" s="157"/>
      <c r="L475" s="158"/>
      <c r="M475" s="152"/>
      <c r="N475" s="35"/>
      <c r="O475" s="682" t="s">
        <v>85</v>
      </c>
      <c r="P475" s="682"/>
      <c r="Q475" s="683"/>
      <c r="R475" s="683"/>
      <c r="S475" s="683"/>
      <c r="T475" s="683"/>
      <c r="U475" s="36"/>
      <c r="V475" s="36"/>
      <c r="W475" s="36"/>
      <c r="X475" s="36"/>
      <c r="Y475" s="36"/>
      <c r="Z475" s="36"/>
      <c r="AA475" s="684"/>
      <c r="AB475" s="685"/>
      <c r="AC475" s="373"/>
      <c r="AD475" s="373"/>
      <c r="AE475" s="497" t="str">
        <f t="shared" si="54"/>
        <v/>
      </c>
      <c r="AF475" s="503"/>
      <c r="AG475" s="503"/>
      <c r="AH475" s="252" t="str">
        <f t="shared" si="52"/>
        <v/>
      </c>
      <c r="AI475" s="228" t="str">
        <f>IF(M475&lt;&gt;"", YEARFRAC(M475, 'National Information'!$H$23), "")</f>
        <v/>
      </c>
      <c r="AJ475" s="197" t="str">
        <f>IF(NOT(M475&gt;1),"",IF(NOT(AEC2DATA!T296&lt;AI475),"O","P"))</f>
        <v/>
      </c>
      <c r="AK475" s="188" t="str">
        <f t="shared" si="53"/>
        <v/>
      </c>
      <c r="AL475" s="219"/>
      <c r="AM475" s="14"/>
    </row>
    <row r="476" spans="2:39" ht="19.7" customHeight="1" x14ac:dyDescent="0.25">
      <c r="B476" s="693" t="s">
        <v>475</v>
      </c>
      <c r="C476" s="693"/>
      <c r="D476" s="694"/>
      <c r="E476" s="694"/>
      <c r="F476" s="694"/>
      <c r="G476" s="694"/>
      <c r="H476" s="693"/>
      <c r="L476" s="695"/>
      <c r="M476" s="695"/>
      <c r="N476" s="695"/>
      <c r="O476" s="695"/>
      <c r="P476" s="695"/>
      <c r="Q476" s="695"/>
      <c r="S476" s="696"/>
      <c r="T476" s="696"/>
      <c r="U476" s="696"/>
      <c r="W476" s="697" t="s">
        <v>89</v>
      </c>
      <c r="X476" s="697"/>
      <c r="AA476" s="696"/>
      <c r="AB476" s="696"/>
      <c r="AC476" s="373"/>
      <c r="AD476" s="373"/>
      <c r="AE476" s="499"/>
      <c r="AF476" s="500"/>
      <c r="AG476" s="500"/>
      <c r="AL476" s="219"/>
      <c r="AM476" s="14"/>
    </row>
    <row r="477" spans="2:39" ht="11.25" customHeight="1" x14ac:dyDescent="0.25">
      <c r="F477" s="248"/>
      <c r="G477" s="248"/>
      <c r="H477" s="250" t="str">
        <f t="shared" ref="H477:H482" si="55">+H443</f>
        <v xml:space="preserve">   36 Battersea Square</v>
      </c>
      <c r="I477" s="248"/>
      <c r="K477" s="15"/>
      <c r="L477" s="15"/>
      <c r="M477" s="15"/>
      <c r="N477" s="15"/>
      <c r="O477" s="15"/>
      <c r="P477" s="15"/>
      <c r="Q477" s="15"/>
      <c r="R477" s="15"/>
      <c r="S477" s="15"/>
      <c r="T477" s="15"/>
      <c r="U477" s="15"/>
      <c r="V477" s="15"/>
      <c r="W477" s="15"/>
      <c r="X477" s="15"/>
      <c r="Y477" s="15"/>
      <c r="Z477" s="15"/>
      <c r="AA477" s="15"/>
      <c r="AB477" s="15"/>
      <c r="AC477" s="16"/>
      <c r="AD477" s="16"/>
      <c r="AE477" s="16"/>
      <c r="AF477" s="189"/>
      <c r="AG477" s="189"/>
      <c r="AL477" s="219"/>
      <c r="AM477" s="14"/>
    </row>
    <row r="478" spans="2:39" ht="11.25" customHeight="1" x14ac:dyDescent="0.25">
      <c r="F478" s="248"/>
      <c r="G478" s="248"/>
      <c r="H478" s="248" t="str">
        <f t="shared" si="55"/>
        <v xml:space="preserve">   London</v>
      </c>
      <c r="I478" s="251"/>
      <c r="K478" s="250"/>
      <c r="L478" s="18"/>
      <c r="M478" s="18"/>
      <c r="N478" s="18"/>
      <c r="O478" s="18"/>
      <c r="P478" s="18"/>
      <c r="Q478" s="18"/>
      <c r="R478" s="18"/>
      <c r="S478" s="18"/>
      <c r="T478" s="18"/>
      <c r="U478" s="18"/>
      <c r="V478" s="707" t="s">
        <v>57</v>
      </c>
      <c r="W478" s="707"/>
      <c r="X478" s="707"/>
      <c r="Y478" s="707"/>
      <c r="Z478" s="707"/>
      <c r="AA478" s="707"/>
      <c r="AB478" s="707"/>
      <c r="AC478" s="183"/>
      <c r="AD478" s="183"/>
      <c r="AE478" s="18"/>
      <c r="AF478" s="190"/>
      <c r="AG478" s="190"/>
      <c r="AL478" s="219"/>
      <c r="AM478" s="14"/>
    </row>
    <row r="479" spans="2:39" ht="11.25" customHeight="1" x14ac:dyDescent="0.25">
      <c r="F479" s="248"/>
      <c r="G479" s="248"/>
      <c r="H479" s="248" t="str">
        <f t="shared" si="55"/>
        <v xml:space="preserve">   SW11 3RA</v>
      </c>
      <c r="I479" s="251"/>
      <c r="K479" s="44"/>
      <c r="L479" s="20"/>
      <c r="M479" s="20"/>
      <c r="N479" s="20"/>
      <c r="O479" s="20"/>
      <c r="P479" s="20"/>
      <c r="Q479" s="20"/>
      <c r="R479" s="20"/>
      <c r="S479" s="20"/>
      <c r="T479" s="20"/>
      <c r="U479" s="20"/>
      <c r="V479" s="708" t="s">
        <v>59</v>
      </c>
      <c r="W479" s="708"/>
      <c r="X479" s="708"/>
      <c r="Y479" s="708"/>
      <c r="Z479" s="708"/>
      <c r="AA479" s="708"/>
      <c r="AB479" s="19" t="s">
        <v>60</v>
      </c>
      <c r="AC479" s="184"/>
      <c r="AD479" s="184"/>
      <c r="AE479" s="20"/>
      <c r="AF479" s="191"/>
      <c r="AG479" s="191"/>
      <c r="AL479" s="219"/>
      <c r="AM479" s="14"/>
    </row>
    <row r="480" spans="2:39" ht="11.25" customHeight="1" x14ac:dyDescent="0.25">
      <c r="F480" s="248"/>
      <c r="G480" s="251"/>
      <c r="H480" s="249" t="str">
        <f t="shared" si="55"/>
        <v xml:space="preserve">   T: +020 7326 8001</v>
      </c>
      <c r="I480" s="251"/>
      <c r="K480" s="44"/>
      <c r="L480" s="20"/>
      <c r="M480" s="20"/>
      <c r="N480" s="20"/>
      <c r="O480" s="20"/>
      <c r="P480" s="20"/>
      <c r="Q480" s="20"/>
      <c r="R480" s="20"/>
      <c r="S480" s="20"/>
      <c r="T480" s="20"/>
      <c r="U480" s="20"/>
      <c r="V480" s="708" t="s">
        <v>62</v>
      </c>
      <c r="W480" s="708"/>
      <c r="X480" s="708"/>
      <c r="Y480" s="708"/>
      <c r="Z480" s="708"/>
      <c r="AA480" s="708"/>
      <c r="AB480" s="19" t="s">
        <v>63</v>
      </c>
      <c r="AC480" s="184"/>
      <c r="AD480" s="184"/>
      <c r="AE480" s="20"/>
      <c r="AF480" s="191"/>
      <c r="AG480" s="191"/>
      <c r="AL480" s="219"/>
      <c r="AM480" s="14"/>
    </row>
    <row r="481" spans="2:39" ht="11.25" customHeight="1" x14ac:dyDescent="0.25">
      <c r="F481" s="248"/>
      <c r="G481" s="251"/>
      <c r="H481" s="249" t="str">
        <f t="shared" si="55"/>
        <v xml:space="preserve">   F: +020 7924 2312</v>
      </c>
      <c r="I481" s="251"/>
      <c r="K481" s="44"/>
      <c r="L481" s="20"/>
      <c r="M481" s="20"/>
      <c r="N481" s="20"/>
      <c r="O481" s="20"/>
      <c r="P481" s="20"/>
      <c r="Q481" s="20"/>
      <c r="R481" s="20"/>
      <c r="S481" s="20"/>
      <c r="T481" s="20"/>
      <c r="U481" s="20"/>
      <c r="V481" s="708" t="s">
        <v>64</v>
      </c>
      <c r="W481" s="708"/>
      <c r="X481" s="708"/>
      <c r="Y481" s="708"/>
      <c r="Z481" s="708"/>
      <c r="AA481" s="708"/>
      <c r="AB481" s="19" t="s">
        <v>65</v>
      </c>
      <c r="AC481" s="184"/>
      <c r="AD481" s="184"/>
      <c r="AE481" s="20"/>
      <c r="AF481" s="191"/>
      <c r="AG481" s="191"/>
      <c r="AL481" s="219"/>
      <c r="AM481" s="14"/>
    </row>
    <row r="482" spans="2:39" ht="11.25" customHeight="1" x14ac:dyDescent="0.25">
      <c r="F482" s="248"/>
      <c r="G482" s="251"/>
      <c r="H482" s="249" t="str">
        <f t="shared" si="55"/>
        <v xml:space="preserve">   E: exams@rad.org.uk</v>
      </c>
      <c r="I482" s="251"/>
      <c r="K482" s="44"/>
      <c r="L482" s="20"/>
      <c r="M482" s="20"/>
      <c r="N482" s="20"/>
      <c r="O482" s="20"/>
      <c r="P482" s="20"/>
      <c r="Q482" s="20"/>
      <c r="R482" s="20"/>
      <c r="S482" s="20"/>
      <c r="T482" s="20"/>
      <c r="U482" s="20"/>
      <c r="V482" s="708" t="s">
        <v>66</v>
      </c>
      <c r="W482" s="708"/>
      <c r="X482" s="708"/>
      <c r="Y482" s="708"/>
      <c r="Z482" s="708"/>
      <c r="AA482" s="708"/>
      <c r="AB482" s="19" t="s">
        <v>67</v>
      </c>
      <c r="AC482" s="184"/>
      <c r="AD482" s="184"/>
      <c r="AE482" s="20"/>
      <c r="AF482" s="191"/>
      <c r="AG482" s="191"/>
      <c r="AL482" s="219"/>
      <c r="AM482" s="14"/>
    </row>
    <row r="483" spans="2:39" ht="11.25" customHeight="1" x14ac:dyDescent="0.25">
      <c r="B483" s="249" t="s">
        <v>71</v>
      </c>
      <c r="K483" s="44"/>
      <c r="L483" s="20"/>
      <c r="M483" s="20"/>
      <c r="N483" s="20"/>
      <c r="O483" s="20"/>
      <c r="P483" s="20"/>
      <c r="Q483" s="45"/>
      <c r="R483" s="45"/>
      <c r="S483" s="45"/>
      <c r="T483" s="20"/>
      <c r="U483" s="20"/>
      <c r="V483" s="708" t="s">
        <v>69</v>
      </c>
      <c r="W483" s="708"/>
      <c r="X483" s="708"/>
      <c r="Y483" s="708"/>
      <c r="Z483" s="708"/>
      <c r="AA483" s="708"/>
      <c r="AB483" s="19" t="s">
        <v>70</v>
      </c>
      <c r="AC483" s="184"/>
      <c r="AD483" s="184"/>
      <c r="AE483" s="20"/>
      <c r="AF483" s="191"/>
      <c r="AG483" s="191"/>
      <c r="AL483" s="219"/>
      <c r="AM483" s="14"/>
    </row>
    <row r="484" spans="2:39" ht="4.5" customHeight="1" x14ac:dyDescent="0.25">
      <c r="L484" s="21"/>
      <c r="M484" s="21"/>
      <c r="N484" s="21"/>
      <c r="O484" s="21"/>
      <c r="P484" s="21"/>
      <c r="Q484" s="21"/>
      <c r="R484" s="21"/>
      <c r="S484" s="21"/>
      <c r="T484" s="21"/>
      <c r="U484" s="21"/>
      <c r="V484" s="46"/>
      <c r="W484" s="46"/>
      <c r="X484" s="46"/>
      <c r="Y484" s="46"/>
      <c r="Z484" s="46"/>
      <c r="AA484" s="46"/>
      <c r="AB484" s="46"/>
      <c r="AC484" s="185"/>
      <c r="AD484" s="185"/>
      <c r="AE484" s="21"/>
      <c r="AF484" s="193"/>
      <c r="AG484" s="193"/>
      <c r="AL484" s="219"/>
      <c r="AM484" s="14"/>
    </row>
    <row r="485" spans="2:39" ht="19.5" customHeight="1" x14ac:dyDescent="0.25">
      <c r="B485" s="713" t="s">
        <v>72</v>
      </c>
      <c r="C485" s="713"/>
      <c r="D485" s="713"/>
      <c r="E485" s="713"/>
      <c r="F485" s="713"/>
      <c r="G485" s="713"/>
      <c r="H485" s="713"/>
      <c r="I485" s="23" t="str">
        <f>+'3 - FORM AEC1 (2016)'!$G$19</f>
        <v/>
      </c>
      <c r="J485" s="714" t="str">
        <f>'3 - FORM AEC1 (2016)'!$H$18</f>
        <v/>
      </c>
      <c r="K485" s="714"/>
      <c r="L485" s="24"/>
      <c r="M485" s="25"/>
      <c r="N485" s="715" t="s">
        <v>73</v>
      </c>
      <c r="O485" s="715"/>
      <c r="P485" s="715"/>
      <c r="Q485" s="715"/>
      <c r="R485" s="715"/>
      <c r="S485" s="716"/>
      <c r="T485" s="716"/>
      <c r="U485" s="716"/>
      <c r="V485" s="716"/>
      <c r="W485" s="716"/>
      <c r="X485" s="716"/>
      <c r="Y485" s="716"/>
      <c r="Z485" s="716"/>
      <c r="AA485" s="716"/>
      <c r="AB485" s="716"/>
      <c r="AC485" s="373"/>
      <c r="AD485" s="373"/>
      <c r="AE485" s="501"/>
      <c r="AF485" s="502"/>
      <c r="AG485" s="502"/>
      <c r="AH485" s="187"/>
      <c r="AI485" s="230"/>
      <c r="AJ485" s="187"/>
      <c r="AL485" s="219"/>
      <c r="AM485" s="14"/>
    </row>
    <row r="486" spans="2:39" ht="11.25" customHeight="1" thickBot="1" x14ac:dyDescent="0.3">
      <c r="I486" s="27"/>
      <c r="J486" s="28"/>
      <c r="K486" s="27"/>
      <c r="L486" s="29"/>
      <c r="S486" s="30"/>
      <c r="T486" s="30"/>
      <c r="U486" s="26"/>
      <c r="V486" s="26"/>
      <c r="W486" s="26"/>
      <c r="X486" s="26"/>
      <c r="Y486" s="26"/>
      <c r="Z486" s="26"/>
      <c r="AA486" s="26"/>
      <c r="AB486" s="26"/>
      <c r="AC486" s="31"/>
      <c r="AD486" s="31"/>
      <c r="AE486" s="31"/>
      <c r="AF486" s="194"/>
      <c r="AG486" s="194"/>
      <c r="AH486" s="187"/>
      <c r="AI486" s="230"/>
      <c r="AJ486" s="187"/>
      <c r="AL486" s="219"/>
      <c r="AM486" s="14"/>
    </row>
    <row r="487" spans="2:39" ht="19.7" customHeight="1" thickBot="1" x14ac:dyDescent="0.3">
      <c r="B487" s="723" t="s">
        <v>74</v>
      </c>
      <c r="C487" s="723"/>
      <c r="D487" s="725" t="s">
        <v>75</v>
      </c>
      <c r="E487" s="725"/>
      <c r="F487" s="725" t="s">
        <v>76</v>
      </c>
      <c r="G487" s="725"/>
      <c r="H487" s="725" t="s">
        <v>77</v>
      </c>
      <c r="I487" s="717" t="s">
        <v>78</v>
      </c>
      <c r="J487" s="704" t="s">
        <v>39</v>
      </c>
      <c r="K487" s="704" t="s">
        <v>40</v>
      </c>
      <c r="L487" s="32"/>
      <c r="M487" s="717" t="s">
        <v>79</v>
      </c>
      <c r="N487" s="719" t="s">
        <v>415</v>
      </c>
      <c r="O487" s="721" t="s">
        <v>81</v>
      </c>
      <c r="P487" s="721"/>
      <c r="Q487" s="727" t="s">
        <v>82</v>
      </c>
      <c r="R487" s="727"/>
      <c r="S487" s="729" t="s">
        <v>83</v>
      </c>
      <c r="T487" s="729"/>
      <c r="U487" s="704" t="s">
        <v>84</v>
      </c>
      <c r="V487" s="704"/>
      <c r="W487" s="704"/>
      <c r="X487" s="704"/>
      <c r="Y487" s="704"/>
      <c r="Z487" s="704"/>
      <c r="AA487" s="709" t="s">
        <v>407</v>
      </c>
      <c r="AB487" s="710"/>
      <c r="AC487" s="163"/>
      <c r="AD487" s="496"/>
      <c r="AE487" s="33"/>
      <c r="AF487" s="195"/>
      <c r="AG487" s="195"/>
      <c r="AH487" s="202" t="s">
        <v>417</v>
      </c>
      <c r="AI487" s="231"/>
      <c r="AJ487" s="199"/>
      <c r="AK487" s="687" t="s">
        <v>416</v>
      </c>
      <c r="AL487" s="219"/>
      <c r="AM487" s="14"/>
    </row>
    <row r="488" spans="2:39" ht="24.75" customHeight="1" thickBot="1" x14ac:dyDescent="0.3">
      <c r="B488" s="724"/>
      <c r="C488" s="724"/>
      <c r="D488" s="726"/>
      <c r="E488" s="726"/>
      <c r="F488" s="726"/>
      <c r="G488" s="726"/>
      <c r="H488" s="726"/>
      <c r="I488" s="718"/>
      <c r="J488" s="705"/>
      <c r="K488" s="705"/>
      <c r="L488" s="240"/>
      <c r="M488" s="718"/>
      <c r="N488" s="720"/>
      <c r="O488" s="722"/>
      <c r="P488" s="722"/>
      <c r="Q488" s="728"/>
      <c r="R488" s="728"/>
      <c r="S488" s="730"/>
      <c r="T488" s="730"/>
      <c r="U488" s="363">
        <v>1</v>
      </c>
      <c r="V488" s="363">
        <v>2</v>
      </c>
      <c r="W488" s="363">
        <v>3</v>
      </c>
      <c r="X488" s="363">
        <v>4</v>
      </c>
      <c r="Y488" s="363">
        <v>5</v>
      </c>
      <c r="Z488" s="363"/>
      <c r="AA488" s="711"/>
      <c r="AB488" s="712"/>
      <c r="AC488" s="163"/>
      <c r="AD488" s="496"/>
      <c r="AE488" s="33"/>
      <c r="AF488" s="195"/>
      <c r="AG488" s="195"/>
      <c r="AH488" s="200" t="s">
        <v>412</v>
      </c>
      <c r="AI488" s="232" t="s">
        <v>80</v>
      </c>
      <c r="AJ488" s="201" t="s">
        <v>413</v>
      </c>
      <c r="AK488" s="688"/>
      <c r="AL488" s="219"/>
      <c r="AM488" s="14"/>
    </row>
    <row r="489" spans="2:39" ht="19.7" customHeight="1" thickBot="1" x14ac:dyDescent="0.3">
      <c r="B489" s="698"/>
      <c r="C489" s="699"/>
      <c r="D489" s="700"/>
      <c r="E489" s="700"/>
      <c r="F489" s="701"/>
      <c r="G489" s="701"/>
      <c r="H489" s="237"/>
      <c r="I489" s="238"/>
      <c r="J489" s="239"/>
      <c r="K489" s="150"/>
      <c r="L489" s="151"/>
      <c r="M489" s="152"/>
      <c r="N489" s="35"/>
      <c r="O489" s="702" t="s">
        <v>85</v>
      </c>
      <c r="P489" s="702"/>
      <c r="Q489" s="703"/>
      <c r="R489" s="703"/>
      <c r="S489" s="703"/>
      <c r="T489" s="703"/>
      <c r="U489" s="37"/>
      <c r="V489" s="37"/>
      <c r="W489" s="37"/>
      <c r="X489" s="37"/>
      <c r="Y489" s="37"/>
      <c r="Z489" s="37"/>
      <c r="AA489" s="706"/>
      <c r="AB489" s="698"/>
      <c r="AC489" s="373"/>
      <c r="AD489" s="373"/>
      <c r="AE489" s="497" t="str">
        <f>IF(OR(ISTEXT(J489)),1,"")</f>
        <v/>
      </c>
      <c r="AF489" s="503"/>
      <c r="AG489" s="503"/>
      <c r="AH489" s="252" t="str">
        <f t="shared" ref="AH489:AH509" si="56">IF(NOT(AE489=1),"",IF(OR(COUNTBLANK(I489:I489)=1), "O", "P"))</f>
        <v/>
      </c>
      <c r="AI489" s="228" t="str">
        <f>IF(M489&lt;&gt;"", YEARFRAC(M489, 'National Information'!$H$23), "")</f>
        <v/>
      </c>
      <c r="AJ489" s="197" t="str">
        <f>IF(NOT(M489&gt;1),"",IF(NOT(AEC2DATA!T297&lt;AI489),"O","P"))</f>
        <v/>
      </c>
      <c r="AK489" s="188" t="str">
        <f t="shared" ref="AK489:AK509" si="57">IF((J489&lt;1),"",IF(OR(COUNTBLANK(D489:D489),(F489:F489)=""),"O","P"))</f>
        <v/>
      </c>
      <c r="AL489" s="219"/>
      <c r="AM489" s="14"/>
    </row>
    <row r="490" spans="2:39" ht="19.7" customHeight="1" thickBot="1" x14ac:dyDescent="0.3">
      <c r="B490" s="685"/>
      <c r="C490" s="686"/>
      <c r="D490" s="692"/>
      <c r="E490" s="692"/>
      <c r="F490" s="681"/>
      <c r="G490" s="681"/>
      <c r="H490" s="153"/>
      <c r="I490" s="154"/>
      <c r="J490" s="155"/>
      <c r="K490" s="156"/>
      <c r="L490" s="36"/>
      <c r="M490" s="152"/>
      <c r="N490" s="35"/>
      <c r="O490" s="682" t="s">
        <v>85</v>
      </c>
      <c r="P490" s="682"/>
      <c r="Q490" s="683"/>
      <c r="R490" s="683"/>
      <c r="S490" s="683"/>
      <c r="T490" s="683"/>
      <c r="U490" s="36"/>
      <c r="V490" s="36"/>
      <c r="W490" s="36"/>
      <c r="X490" s="36"/>
      <c r="Y490" s="36"/>
      <c r="Z490" s="36"/>
      <c r="AA490" s="684"/>
      <c r="AB490" s="685"/>
      <c r="AC490" s="373"/>
      <c r="AD490" s="373"/>
      <c r="AE490" s="497" t="str">
        <f t="shared" ref="AE490:AE509" si="58">IF(OR(ISTEXT(J490)),1,"")</f>
        <v/>
      </c>
      <c r="AF490" s="503"/>
      <c r="AG490" s="503"/>
      <c r="AH490" s="252" t="str">
        <f t="shared" si="56"/>
        <v/>
      </c>
      <c r="AI490" s="228" t="str">
        <f>IF(M490&lt;&gt;"", YEARFRAC(M490, 'National Information'!$H$23), "")</f>
        <v/>
      </c>
      <c r="AJ490" s="197" t="str">
        <f>IF(NOT(M490&gt;1),"",IF(NOT(AEC2DATA!T298&lt;AI490),"O","P"))</f>
        <v/>
      </c>
      <c r="AK490" s="188" t="str">
        <f t="shared" si="57"/>
        <v/>
      </c>
      <c r="AL490" s="219"/>
      <c r="AM490" s="14"/>
    </row>
    <row r="491" spans="2:39" ht="19.7" customHeight="1" thickBot="1" x14ac:dyDescent="0.3">
      <c r="B491" s="685"/>
      <c r="C491" s="686"/>
      <c r="D491" s="692"/>
      <c r="E491" s="692"/>
      <c r="F491" s="681"/>
      <c r="G491" s="681"/>
      <c r="H491" s="153"/>
      <c r="I491" s="154"/>
      <c r="J491" s="155"/>
      <c r="K491" s="156"/>
      <c r="L491" s="36"/>
      <c r="M491" s="152"/>
      <c r="N491" s="35"/>
      <c r="O491" s="682" t="s">
        <v>85</v>
      </c>
      <c r="P491" s="682"/>
      <c r="Q491" s="683"/>
      <c r="R491" s="683"/>
      <c r="S491" s="683"/>
      <c r="T491" s="683"/>
      <c r="U491" s="36"/>
      <c r="V491" s="36"/>
      <c r="W491" s="36"/>
      <c r="X491" s="36"/>
      <c r="Y491" s="36"/>
      <c r="Z491" s="36"/>
      <c r="AA491" s="684"/>
      <c r="AB491" s="685"/>
      <c r="AC491" s="373"/>
      <c r="AD491" s="373"/>
      <c r="AE491" s="497" t="str">
        <f t="shared" si="58"/>
        <v/>
      </c>
      <c r="AF491" s="503"/>
      <c r="AG491" s="503"/>
      <c r="AH491" s="252" t="str">
        <f t="shared" si="56"/>
        <v/>
      </c>
      <c r="AI491" s="228" t="str">
        <f>IF(M491&lt;&gt;"", YEARFRAC(M491, 'National Information'!$H$23), "")</f>
        <v/>
      </c>
      <c r="AJ491" s="197" t="str">
        <f>IF(NOT(M491&gt;1),"",IF(NOT(AEC2DATA!T299&lt;AI491),"O","P"))</f>
        <v/>
      </c>
      <c r="AK491" s="188" t="str">
        <f t="shared" si="57"/>
        <v/>
      </c>
      <c r="AL491" s="219"/>
      <c r="AM491" s="14"/>
    </row>
    <row r="492" spans="2:39" ht="19.7" customHeight="1" thickBot="1" x14ac:dyDescent="0.3">
      <c r="B492" s="685"/>
      <c r="C492" s="686"/>
      <c r="D492" s="692"/>
      <c r="E492" s="692"/>
      <c r="F492" s="681"/>
      <c r="G492" s="681"/>
      <c r="H492" s="153"/>
      <c r="I492" s="154"/>
      <c r="J492" s="155"/>
      <c r="K492" s="156"/>
      <c r="L492" s="36"/>
      <c r="M492" s="152"/>
      <c r="N492" s="35"/>
      <c r="O492" s="682" t="s">
        <v>85</v>
      </c>
      <c r="P492" s="682"/>
      <c r="Q492" s="683"/>
      <c r="R492" s="683"/>
      <c r="S492" s="683"/>
      <c r="T492" s="683"/>
      <c r="U492" s="36"/>
      <c r="V492" s="36"/>
      <c r="W492" s="36"/>
      <c r="X492" s="36"/>
      <c r="Y492" s="36"/>
      <c r="Z492" s="36"/>
      <c r="AA492" s="684"/>
      <c r="AB492" s="685"/>
      <c r="AC492" s="373"/>
      <c r="AD492" s="373"/>
      <c r="AE492" s="497" t="str">
        <f t="shared" si="58"/>
        <v/>
      </c>
      <c r="AF492" s="503"/>
      <c r="AG492" s="503"/>
      <c r="AH492" s="252" t="str">
        <f t="shared" si="56"/>
        <v/>
      </c>
      <c r="AI492" s="228" t="str">
        <f>IF(M492&lt;&gt;"", YEARFRAC(M492, 'National Information'!$H$23), "")</f>
        <v/>
      </c>
      <c r="AJ492" s="197" t="str">
        <f>IF(NOT(M492&gt;1),"",IF(NOT(AEC2DATA!T300&lt;AI492),"O","P"))</f>
        <v/>
      </c>
      <c r="AK492" s="188" t="str">
        <f t="shared" si="57"/>
        <v/>
      </c>
      <c r="AL492" s="219"/>
      <c r="AM492" s="14"/>
    </row>
    <row r="493" spans="2:39" ht="19.7" customHeight="1" thickBot="1" x14ac:dyDescent="0.3">
      <c r="B493" s="685"/>
      <c r="C493" s="686"/>
      <c r="D493" s="692"/>
      <c r="E493" s="692"/>
      <c r="F493" s="681"/>
      <c r="G493" s="681"/>
      <c r="H493" s="153"/>
      <c r="I493" s="154"/>
      <c r="J493" s="155"/>
      <c r="K493" s="156"/>
      <c r="L493" s="36"/>
      <c r="M493" s="152"/>
      <c r="N493" s="35"/>
      <c r="O493" s="682" t="s">
        <v>85</v>
      </c>
      <c r="P493" s="682"/>
      <c r="Q493" s="683"/>
      <c r="R493" s="683"/>
      <c r="S493" s="683"/>
      <c r="T493" s="683"/>
      <c r="U493" s="36"/>
      <c r="V493" s="36"/>
      <c r="W493" s="36"/>
      <c r="X493" s="36"/>
      <c r="Y493" s="36"/>
      <c r="Z493" s="36"/>
      <c r="AA493" s="684"/>
      <c r="AB493" s="685"/>
      <c r="AC493" s="373"/>
      <c r="AD493" s="373"/>
      <c r="AE493" s="497" t="str">
        <f t="shared" si="58"/>
        <v/>
      </c>
      <c r="AF493" s="503"/>
      <c r="AG493" s="503"/>
      <c r="AH493" s="252" t="str">
        <f t="shared" si="56"/>
        <v/>
      </c>
      <c r="AI493" s="228" t="str">
        <f>IF(M493&lt;&gt;"", YEARFRAC(M493, 'National Information'!$H$23), "")</f>
        <v/>
      </c>
      <c r="AJ493" s="197" t="str">
        <f>IF(NOT(M493&gt;1),"",IF(NOT(AEC2DATA!T301&lt;AI493),"O","P"))</f>
        <v/>
      </c>
      <c r="AK493" s="188" t="str">
        <f t="shared" si="57"/>
        <v/>
      </c>
      <c r="AL493" s="219"/>
      <c r="AM493" s="14"/>
    </row>
    <row r="494" spans="2:39" ht="19.7" customHeight="1" thickBot="1" x14ac:dyDescent="0.3">
      <c r="B494" s="685"/>
      <c r="C494" s="686"/>
      <c r="D494" s="692"/>
      <c r="E494" s="692"/>
      <c r="F494" s="681"/>
      <c r="G494" s="681"/>
      <c r="H494" s="153"/>
      <c r="I494" s="154"/>
      <c r="J494" s="155"/>
      <c r="K494" s="156"/>
      <c r="L494" s="36"/>
      <c r="M494" s="152"/>
      <c r="N494" s="35"/>
      <c r="O494" s="682" t="s">
        <v>85</v>
      </c>
      <c r="P494" s="682"/>
      <c r="Q494" s="683"/>
      <c r="R494" s="683"/>
      <c r="S494" s="683"/>
      <c r="T494" s="683"/>
      <c r="U494" s="36"/>
      <c r="V494" s="36"/>
      <c r="W494" s="36"/>
      <c r="X494" s="36"/>
      <c r="Y494" s="36"/>
      <c r="Z494" s="36"/>
      <c r="AA494" s="684"/>
      <c r="AB494" s="685"/>
      <c r="AC494" s="373"/>
      <c r="AD494" s="373"/>
      <c r="AE494" s="497" t="str">
        <f t="shared" si="58"/>
        <v/>
      </c>
      <c r="AF494" s="503"/>
      <c r="AG494" s="503"/>
      <c r="AH494" s="252" t="str">
        <f t="shared" si="56"/>
        <v/>
      </c>
      <c r="AI494" s="228" t="str">
        <f>IF(M494&lt;&gt;"", YEARFRAC(M494, 'National Information'!$H$23), "")</f>
        <v/>
      </c>
      <c r="AJ494" s="197" t="str">
        <f>IF(NOT(M494&gt;1),"",IF(NOT(AEC2DATA!T302&lt;AI494),"O","P"))</f>
        <v/>
      </c>
      <c r="AK494" s="188" t="str">
        <f t="shared" si="57"/>
        <v/>
      </c>
      <c r="AL494" s="219"/>
      <c r="AM494" s="14"/>
    </row>
    <row r="495" spans="2:39" ht="19.7" customHeight="1" thickBot="1" x14ac:dyDescent="0.3">
      <c r="B495" s="685"/>
      <c r="C495" s="686"/>
      <c r="D495" s="692"/>
      <c r="E495" s="692"/>
      <c r="F495" s="681"/>
      <c r="G495" s="681"/>
      <c r="H495" s="153"/>
      <c r="I495" s="154"/>
      <c r="J495" s="155"/>
      <c r="K495" s="156"/>
      <c r="L495" s="36"/>
      <c r="M495" s="152"/>
      <c r="N495" s="35"/>
      <c r="O495" s="682" t="s">
        <v>85</v>
      </c>
      <c r="P495" s="682"/>
      <c r="Q495" s="683"/>
      <c r="R495" s="683"/>
      <c r="S495" s="683"/>
      <c r="T495" s="683"/>
      <c r="U495" s="36"/>
      <c r="V495" s="36"/>
      <c r="W495" s="36"/>
      <c r="X495" s="36"/>
      <c r="Y495" s="36"/>
      <c r="Z495" s="36"/>
      <c r="AA495" s="684"/>
      <c r="AB495" s="685"/>
      <c r="AC495" s="373"/>
      <c r="AD495" s="373"/>
      <c r="AE495" s="497" t="str">
        <f t="shared" si="58"/>
        <v/>
      </c>
      <c r="AF495" s="503"/>
      <c r="AG495" s="503"/>
      <c r="AH495" s="252" t="str">
        <f t="shared" si="56"/>
        <v/>
      </c>
      <c r="AI495" s="228" t="str">
        <f>IF(M495&lt;&gt;"", YEARFRAC(M495, 'National Information'!$H$23), "")</f>
        <v/>
      </c>
      <c r="AJ495" s="197" t="str">
        <f>IF(NOT(M495&gt;1),"",IF(NOT(AEC2DATA!T303&lt;AI495),"O","P"))</f>
        <v/>
      </c>
      <c r="AK495" s="188" t="str">
        <f t="shared" si="57"/>
        <v/>
      </c>
      <c r="AL495" s="219"/>
      <c r="AM495" s="14"/>
    </row>
    <row r="496" spans="2:39" ht="19.7" customHeight="1" thickBot="1" x14ac:dyDescent="0.3">
      <c r="B496" s="685"/>
      <c r="C496" s="686"/>
      <c r="D496" s="692"/>
      <c r="E496" s="692"/>
      <c r="F496" s="681"/>
      <c r="G496" s="681"/>
      <c r="H496" s="153"/>
      <c r="I496" s="154"/>
      <c r="J496" s="155"/>
      <c r="K496" s="156"/>
      <c r="L496" s="36"/>
      <c r="M496" s="152"/>
      <c r="N496" s="35"/>
      <c r="O496" s="682" t="s">
        <v>85</v>
      </c>
      <c r="P496" s="682"/>
      <c r="Q496" s="683"/>
      <c r="R496" s="683"/>
      <c r="S496" s="683"/>
      <c r="T496" s="683"/>
      <c r="U496" s="36"/>
      <c r="V496" s="36"/>
      <c r="W496" s="36"/>
      <c r="X496" s="36"/>
      <c r="Y496" s="36"/>
      <c r="Z496" s="36"/>
      <c r="AA496" s="684"/>
      <c r="AB496" s="685"/>
      <c r="AC496" s="373"/>
      <c r="AD496" s="373"/>
      <c r="AE496" s="497" t="str">
        <f t="shared" si="58"/>
        <v/>
      </c>
      <c r="AF496" s="503"/>
      <c r="AG496" s="503"/>
      <c r="AH496" s="252" t="str">
        <f t="shared" si="56"/>
        <v/>
      </c>
      <c r="AI496" s="228" t="str">
        <f>IF(M496&lt;&gt;"", YEARFRAC(M496, 'National Information'!$H$23), "")</f>
        <v/>
      </c>
      <c r="AJ496" s="197" t="str">
        <f>IF(NOT(M496&gt;1),"",IF(NOT(AEC2DATA!T304&lt;AI496),"O","P"))</f>
        <v/>
      </c>
      <c r="AK496" s="188" t="str">
        <f t="shared" si="57"/>
        <v/>
      </c>
      <c r="AL496" s="219"/>
      <c r="AM496" s="14"/>
    </row>
    <row r="497" spans="2:39" ht="19.7" customHeight="1" thickBot="1" x14ac:dyDescent="0.3">
      <c r="B497" s="685"/>
      <c r="C497" s="686"/>
      <c r="D497" s="692"/>
      <c r="E497" s="692"/>
      <c r="F497" s="681"/>
      <c r="G497" s="681"/>
      <c r="H497" s="153"/>
      <c r="I497" s="154"/>
      <c r="J497" s="155"/>
      <c r="K497" s="156"/>
      <c r="L497" s="36"/>
      <c r="M497" s="152"/>
      <c r="N497" s="35"/>
      <c r="O497" s="682" t="s">
        <v>85</v>
      </c>
      <c r="P497" s="682"/>
      <c r="Q497" s="683"/>
      <c r="R497" s="683"/>
      <c r="S497" s="683"/>
      <c r="T497" s="683"/>
      <c r="U497" s="36"/>
      <c r="V497" s="36"/>
      <c r="W497" s="36"/>
      <c r="X497" s="36"/>
      <c r="Y497" s="36"/>
      <c r="Z497" s="36"/>
      <c r="AA497" s="684"/>
      <c r="AB497" s="685"/>
      <c r="AC497" s="373"/>
      <c r="AD497" s="373"/>
      <c r="AE497" s="497" t="str">
        <f t="shared" si="58"/>
        <v/>
      </c>
      <c r="AF497" s="503"/>
      <c r="AG497" s="503"/>
      <c r="AH497" s="252" t="str">
        <f t="shared" si="56"/>
        <v/>
      </c>
      <c r="AI497" s="228" t="str">
        <f>IF(M497&lt;&gt;"", YEARFRAC(M497, 'National Information'!$H$23), "")</f>
        <v/>
      </c>
      <c r="AJ497" s="197" t="str">
        <f>IF(NOT(M497&gt;1),"",IF(NOT(AEC2DATA!T305&lt;AI497),"O","P"))</f>
        <v/>
      </c>
      <c r="AK497" s="188" t="str">
        <f t="shared" si="57"/>
        <v/>
      </c>
      <c r="AL497" s="219"/>
      <c r="AM497" s="14"/>
    </row>
    <row r="498" spans="2:39" ht="19.7" customHeight="1" thickBot="1" x14ac:dyDescent="0.3">
      <c r="B498" s="685"/>
      <c r="C498" s="686"/>
      <c r="D498" s="692"/>
      <c r="E498" s="692"/>
      <c r="F498" s="681"/>
      <c r="G498" s="681"/>
      <c r="H498" s="153"/>
      <c r="I498" s="154"/>
      <c r="J498" s="155"/>
      <c r="K498" s="156"/>
      <c r="L498" s="36"/>
      <c r="M498" s="152"/>
      <c r="N498" s="35"/>
      <c r="O498" s="682" t="s">
        <v>85</v>
      </c>
      <c r="P498" s="682"/>
      <c r="Q498" s="683"/>
      <c r="R498" s="683"/>
      <c r="S498" s="683"/>
      <c r="T498" s="683"/>
      <c r="U498" s="36"/>
      <c r="V498" s="36"/>
      <c r="W498" s="36"/>
      <c r="X498" s="36"/>
      <c r="Y498" s="36"/>
      <c r="Z498" s="36"/>
      <c r="AA498" s="684"/>
      <c r="AB498" s="685"/>
      <c r="AC498" s="373"/>
      <c r="AD498" s="373"/>
      <c r="AE498" s="497" t="str">
        <f t="shared" si="58"/>
        <v/>
      </c>
      <c r="AF498" s="503"/>
      <c r="AG498" s="503"/>
      <c r="AH498" s="252" t="str">
        <f t="shared" si="56"/>
        <v/>
      </c>
      <c r="AI498" s="228" t="str">
        <f>IF(M498&lt;&gt;"", YEARFRAC(M498, 'National Information'!$H$23), "")</f>
        <v/>
      </c>
      <c r="AJ498" s="197" t="str">
        <f>IF(NOT(M498&gt;1),"",IF(NOT(AEC2DATA!T306&lt;AI498),"O","P"))</f>
        <v/>
      </c>
      <c r="AK498" s="188" t="str">
        <f t="shared" si="57"/>
        <v/>
      </c>
      <c r="AL498" s="219"/>
      <c r="AM498" s="14"/>
    </row>
    <row r="499" spans="2:39" ht="19.7" customHeight="1" thickBot="1" x14ac:dyDescent="0.3">
      <c r="B499" s="685"/>
      <c r="C499" s="686"/>
      <c r="D499" s="692"/>
      <c r="E499" s="692"/>
      <c r="F499" s="681"/>
      <c r="G499" s="681"/>
      <c r="H499" s="153"/>
      <c r="I499" s="154"/>
      <c r="J499" s="155"/>
      <c r="K499" s="156"/>
      <c r="L499" s="36"/>
      <c r="M499" s="152"/>
      <c r="N499" s="35"/>
      <c r="O499" s="682" t="s">
        <v>85</v>
      </c>
      <c r="P499" s="682"/>
      <c r="Q499" s="683"/>
      <c r="R499" s="683"/>
      <c r="S499" s="683"/>
      <c r="T499" s="683"/>
      <c r="U499" s="36"/>
      <c r="V499" s="36"/>
      <c r="W499" s="36"/>
      <c r="X499" s="36"/>
      <c r="Y499" s="36"/>
      <c r="Z499" s="36"/>
      <c r="AA499" s="684"/>
      <c r="AB499" s="685"/>
      <c r="AC499" s="373"/>
      <c r="AD499" s="373"/>
      <c r="AE499" s="497" t="str">
        <f t="shared" si="58"/>
        <v/>
      </c>
      <c r="AF499" s="503"/>
      <c r="AG499" s="503"/>
      <c r="AH499" s="252" t="str">
        <f t="shared" si="56"/>
        <v/>
      </c>
      <c r="AI499" s="228" t="str">
        <f>IF(M499&lt;&gt;"", YEARFRAC(M499, 'National Information'!$H$23), "")</f>
        <v/>
      </c>
      <c r="AJ499" s="197" t="str">
        <f>IF(NOT(M499&gt;1),"",IF(NOT(AEC2DATA!T307&lt;AI499),"O","P"))</f>
        <v/>
      </c>
      <c r="AK499" s="188" t="str">
        <f t="shared" si="57"/>
        <v/>
      </c>
      <c r="AL499" s="219"/>
      <c r="AM499" s="14"/>
    </row>
    <row r="500" spans="2:39" ht="19.7" customHeight="1" thickBot="1" x14ac:dyDescent="0.3">
      <c r="B500" s="685"/>
      <c r="C500" s="686"/>
      <c r="D500" s="692"/>
      <c r="E500" s="692"/>
      <c r="F500" s="681"/>
      <c r="G500" s="681"/>
      <c r="H500" s="153"/>
      <c r="I500" s="154"/>
      <c r="J500" s="155"/>
      <c r="K500" s="156"/>
      <c r="L500" s="36"/>
      <c r="M500" s="152"/>
      <c r="N500" s="35"/>
      <c r="O500" s="682" t="s">
        <v>85</v>
      </c>
      <c r="P500" s="682"/>
      <c r="Q500" s="683"/>
      <c r="R500" s="683"/>
      <c r="S500" s="683"/>
      <c r="T500" s="683"/>
      <c r="U500" s="36"/>
      <c r="V500" s="36"/>
      <c r="W500" s="36"/>
      <c r="X500" s="36"/>
      <c r="Y500" s="36"/>
      <c r="Z500" s="36"/>
      <c r="AA500" s="684"/>
      <c r="AB500" s="685"/>
      <c r="AC500" s="373"/>
      <c r="AD500" s="373"/>
      <c r="AE500" s="497" t="str">
        <f t="shared" si="58"/>
        <v/>
      </c>
      <c r="AF500" s="503"/>
      <c r="AG500" s="503"/>
      <c r="AH500" s="252" t="str">
        <f t="shared" si="56"/>
        <v/>
      </c>
      <c r="AI500" s="228" t="str">
        <f>IF(M500&lt;&gt;"", YEARFRAC(M500, 'National Information'!$H$23), "")</f>
        <v/>
      </c>
      <c r="AJ500" s="197" t="str">
        <f>IF(NOT(M500&gt;1),"",IF(NOT(AEC2DATA!T308&lt;AI500),"O","P"))</f>
        <v/>
      </c>
      <c r="AK500" s="188" t="str">
        <f t="shared" si="57"/>
        <v/>
      </c>
      <c r="AL500" s="219"/>
      <c r="AM500" s="14"/>
    </row>
    <row r="501" spans="2:39" ht="19.7" customHeight="1" thickBot="1" x14ac:dyDescent="0.3">
      <c r="B501" s="685"/>
      <c r="C501" s="686"/>
      <c r="D501" s="692"/>
      <c r="E501" s="692"/>
      <c r="F501" s="681"/>
      <c r="G501" s="681"/>
      <c r="H501" s="153"/>
      <c r="I501" s="154"/>
      <c r="J501" s="155"/>
      <c r="K501" s="156"/>
      <c r="L501" s="36"/>
      <c r="M501" s="152"/>
      <c r="N501" s="35"/>
      <c r="O501" s="682" t="s">
        <v>85</v>
      </c>
      <c r="P501" s="682"/>
      <c r="Q501" s="683"/>
      <c r="R501" s="683"/>
      <c r="S501" s="683"/>
      <c r="T501" s="683"/>
      <c r="U501" s="36"/>
      <c r="V501" s="36"/>
      <c r="W501" s="36"/>
      <c r="X501" s="36"/>
      <c r="Y501" s="36"/>
      <c r="Z501" s="36"/>
      <c r="AA501" s="684"/>
      <c r="AB501" s="685"/>
      <c r="AC501" s="373"/>
      <c r="AD501" s="373"/>
      <c r="AE501" s="497" t="str">
        <f t="shared" si="58"/>
        <v/>
      </c>
      <c r="AF501" s="503"/>
      <c r="AG501" s="503"/>
      <c r="AH501" s="252" t="str">
        <f t="shared" si="56"/>
        <v/>
      </c>
      <c r="AI501" s="228" t="str">
        <f>IF(M501&lt;&gt;"", YEARFRAC(M501, 'National Information'!$H$23), "")</f>
        <v/>
      </c>
      <c r="AJ501" s="197" t="str">
        <f>IF(NOT(M501&gt;1),"",IF(NOT(AEC2DATA!T309&lt;AI501),"O","P"))</f>
        <v/>
      </c>
      <c r="AK501" s="188" t="str">
        <f t="shared" si="57"/>
        <v/>
      </c>
      <c r="AL501" s="219"/>
      <c r="AM501" s="14"/>
    </row>
    <row r="502" spans="2:39" ht="19.7" customHeight="1" thickBot="1" x14ac:dyDescent="0.3">
      <c r="B502" s="685"/>
      <c r="C502" s="686"/>
      <c r="D502" s="692"/>
      <c r="E502" s="692"/>
      <c r="F502" s="681"/>
      <c r="G502" s="681"/>
      <c r="H502" s="153"/>
      <c r="I502" s="154"/>
      <c r="J502" s="155"/>
      <c r="K502" s="156"/>
      <c r="L502" s="36"/>
      <c r="M502" s="152"/>
      <c r="N502" s="35"/>
      <c r="O502" s="682" t="s">
        <v>85</v>
      </c>
      <c r="P502" s="682"/>
      <c r="Q502" s="683"/>
      <c r="R502" s="683"/>
      <c r="S502" s="683"/>
      <c r="T502" s="683"/>
      <c r="U502" s="36"/>
      <c r="V502" s="36"/>
      <c r="W502" s="36"/>
      <c r="X502" s="36"/>
      <c r="Y502" s="36"/>
      <c r="Z502" s="36"/>
      <c r="AA502" s="684"/>
      <c r="AB502" s="685"/>
      <c r="AC502" s="373"/>
      <c r="AD502" s="373"/>
      <c r="AE502" s="497" t="str">
        <f t="shared" si="58"/>
        <v/>
      </c>
      <c r="AF502" s="503"/>
      <c r="AG502" s="503"/>
      <c r="AH502" s="252" t="str">
        <f t="shared" si="56"/>
        <v/>
      </c>
      <c r="AI502" s="228" t="str">
        <f>IF(M502&lt;&gt;"", YEARFRAC(M502, 'National Information'!$H$23), "")</f>
        <v/>
      </c>
      <c r="AJ502" s="197" t="str">
        <f>IF(NOT(M502&gt;1),"",IF(NOT(AEC2DATA!T310&lt;AI502),"O","P"))</f>
        <v/>
      </c>
      <c r="AK502" s="188" t="str">
        <f t="shared" si="57"/>
        <v/>
      </c>
      <c r="AL502" s="219"/>
      <c r="AM502" s="14"/>
    </row>
    <row r="503" spans="2:39" ht="19.7" customHeight="1" thickBot="1" x14ac:dyDescent="0.3">
      <c r="B503" s="685"/>
      <c r="C503" s="686"/>
      <c r="D503" s="692"/>
      <c r="E503" s="692"/>
      <c r="F503" s="681"/>
      <c r="G503" s="681"/>
      <c r="H503" s="153"/>
      <c r="I503" s="154"/>
      <c r="J503" s="155"/>
      <c r="K503" s="156"/>
      <c r="L503" s="36"/>
      <c r="M503" s="152"/>
      <c r="N503" s="35"/>
      <c r="O503" s="682" t="s">
        <v>85</v>
      </c>
      <c r="P503" s="682"/>
      <c r="Q503" s="683"/>
      <c r="R503" s="683"/>
      <c r="S503" s="683"/>
      <c r="T503" s="683"/>
      <c r="U503" s="36"/>
      <c r="V503" s="36"/>
      <c r="W503" s="36"/>
      <c r="X503" s="36"/>
      <c r="Y503" s="36"/>
      <c r="Z503" s="36"/>
      <c r="AA503" s="684"/>
      <c r="AB503" s="685"/>
      <c r="AC503" s="373"/>
      <c r="AD503" s="373"/>
      <c r="AE503" s="497" t="str">
        <f t="shared" si="58"/>
        <v/>
      </c>
      <c r="AF503" s="503"/>
      <c r="AG503" s="503"/>
      <c r="AH503" s="252" t="str">
        <f t="shared" si="56"/>
        <v/>
      </c>
      <c r="AI503" s="228" t="str">
        <f>IF(M503&lt;&gt;"", YEARFRAC(M503, 'National Information'!$H$23), "")</f>
        <v/>
      </c>
      <c r="AJ503" s="197" t="str">
        <f>IF(NOT(M503&gt;1),"",IF(NOT(AEC2DATA!T311&lt;AI503),"O","P"))</f>
        <v/>
      </c>
      <c r="AK503" s="188" t="str">
        <f t="shared" si="57"/>
        <v/>
      </c>
      <c r="AL503" s="219"/>
      <c r="AM503" s="14"/>
    </row>
    <row r="504" spans="2:39" ht="19.7" customHeight="1" thickBot="1" x14ac:dyDescent="0.3">
      <c r="B504" s="685"/>
      <c r="C504" s="686"/>
      <c r="D504" s="692"/>
      <c r="E504" s="692"/>
      <c r="F504" s="681"/>
      <c r="G504" s="681"/>
      <c r="H504" s="153"/>
      <c r="I504" s="154"/>
      <c r="J504" s="155"/>
      <c r="K504" s="156"/>
      <c r="L504" s="36"/>
      <c r="M504" s="152"/>
      <c r="N504" s="35"/>
      <c r="O504" s="682" t="s">
        <v>85</v>
      </c>
      <c r="P504" s="682"/>
      <c r="Q504" s="683"/>
      <c r="R504" s="683"/>
      <c r="S504" s="683"/>
      <c r="T504" s="683"/>
      <c r="U504" s="36"/>
      <c r="V504" s="36"/>
      <c r="W504" s="36"/>
      <c r="X504" s="36"/>
      <c r="Y504" s="36"/>
      <c r="Z504" s="36"/>
      <c r="AA504" s="684"/>
      <c r="AB504" s="685"/>
      <c r="AC504" s="373"/>
      <c r="AD504" s="373"/>
      <c r="AE504" s="497" t="str">
        <f t="shared" si="58"/>
        <v/>
      </c>
      <c r="AF504" s="503"/>
      <c r="AG504" s="503"/>
      <c r="AH504" s="252" t="str">
        <f t="shared" si="56"/>
        <v/>
      </c>
      <c r="AI504" s="228" t="str">
        <f>IF(M504&lt;&gt;"", YEARFRAC(M504, 'National Information'!$H$23), "")</f>
        <v/>
      </c>
      <c r="AJ504" s="197" t="str">
        <f>IF(NOT(M504&gt;1),"",IF(NOT(AEC2DATA!T312&lt;AI504),"O","P"))</f>
        <v/>
      </c>
      <c r="AK504" s="188" t="str">
        <f t="shared" si="57"/>
        <v/>
      </c>
      <c r="AL504" s="219"/>
      <c r="AM504" s="14"/>
    </row>
    <row r="505" spans="2:39" ht="19.7" customHeight="1" thickBot="1" x14ac:dyDescent="0.3">
      <c r="B505" s="685"/>
      <c r="C505" s="686"/>
      <c r="D505" s="692"/>
      <c r="E505" s="692"/>
      <c r="F505" s="681"/>
      <c r="G505" s="681"/>
      <c r="H505" s="153"/>
      <c r="I505" s="154"/>
      <c r="J505" s="155"/>
      <c r="K505" s="156"/>
      <c r="L505" s="36"/>
      <c r="M505" s="152"/>
      <c r="N505" s="35"/>
      <c r="O505" s="682" t="s">
        <v>85</v>
      </c>
      <c r="P505" s="682"/>
      <c r="Q505" s="683"/>
      <c r="R505" s="683"/>
      <c r="S505" s="683"/>
      <c r="T505" s="683"/>
      <c r="U505" s="36"/>
      <c r="V505" s="36"/>
      <c r="W505" s="36"/>
      <c r="X505" s="36"/>
      <c r="Y505" s="36"/>
      <c r="Z505" s="36"/>
      <c r="AA505" s="684"/>
      <c r="AB505" s="685"/>
      <c r="AC505" s="373"/>
      <c r="AD505" s="373"/>
      <c r="AE505" s="497" t="str">
        <f t="shared" si="58"/>
        <v/>
      </c>
      <c r="AF505" s="503"/>
      <c r="AG505" s="503"/>
      <c r="AH505" s="252" t="str">
        <f t="shared" si="56"/>
        <v/>
      </c>
      <c r="AI505" s="228" t="str">
        <f>IF(M505&lt;&gt;"", YEARFRAC(M505, 'National Information'!$H$23), "")</f>
        <v/>
      </c>
      <c r="AJ505" s="197" t="str">
        <f>IF(NOT(M505&gt;1),"",IF(NOT(AEC2DATA!T313&lt;AI505),"O","P"))</f>
        <v/>
      </c>
      <c r="AK505" s="188" t="str">
        <f t="shared" si="57"/>
        <v/>
      </c>
      <c r="AL505" s="219"/>
      <c r="AM505" s="14"/>
    </row>
    <row r="506" spans="2:39" ht="19.7" customHeight="1" thickBot="1" x14ac:dyDescent="0.3">
      <c r="B506" s="685"/>
      <c r="C506" s="686"/>
      <c r="D506" s="692"/>
      <c r="E506" s="692"/>
      <c r="F506" s="681"/>
      <c r="G506" s="681"/>
      <c r="H506" s="153"/>
      <c r="I506" s="154"/>
      <c r="J506" s="155"/>
      <c r="K506" s="156"/>
      <c r="L506" s="36"/>
      <c r="M506" s="152"/>
      <c r="N506" s="35"/>
      <c r="O506" s="682" t="s">
        <v>85</v>
      </c>
      <c r="P506" s="682"/>
      <c r="Q506" s="683"/>
      <c r="R506" s="683"/>
      <c r="S506" s="683"/>
      <c r="T506" s="683"/>
      <c r="U506" s="36"/>
      <c r="V506" s="36"/>
      <c r="W506" s="36"/>
      <c r="X506" s="36"/>
      <c r="Y506" s="36"/>
      <c r="Z506" s="36"/>
      <c r="AA506" s="684"/>
      <c r="AB506" s="685"/>
      <c r="AC506" s="373"/>
      <c r="AD506" s="373"/>
      <c r="AE506" s="497" t="str">
        <f t="shared" si="58"/>
        <v/>
      </c>
      <c r="AF506" s="503"/>
      <c r="AG506" s="503"/>
      <c r="AH506" s="252" t="str">
        <f t="shared" si="56"/>
        <v/>
      </c>
      <c r="AI506" s="228" t="str">
        <f>IF(M506&lt;&gt;"", YEARFRAC(M506, 'National Information'!$H$23), "")</f>
        <v/>
      </c>
      <c r="AJ506" s="197" t="str">
        <f>IF(NOT(M506&gt;1),"",IF(NOT(AEC2DATA!T314&lt;AI506),"O","P"))</f>
        <v/>
      </c>
      <c r="AK506" s="188" t="str">
        <f t="shared" si="57"/>
        <v/>
      </c>
      <c r="AL506" s="219"/>
      <c r="AM506" s="14"/>
    </row>
    <row r="507" spans="2:39" ht="19.7" customHeight="1" thickBot="1" x14ac:dyDescent="0.3">
      <c r="B507" s="685"/>
      <c r="C507" s="686"/>
      <c r="D507" s="692"/>
      <c r="E507" s="692"/>
      <c r="F507" s="681"/>
      <c r="G507" s="681"/>
      <c r="H507" s="153"/>
      <c r="I507" s="154"/>
      <c r="J507" s="155"/>
      <c r="K507" s="157"/>
      <c r="L507" s="158"/>
      <c r="M507" s="152"/>
      <c r="N507" s="35"/>
      <c r="O507" s="682" t="s">
        <v>85</v>
      </c>
      <c r="P507" s="682"/>
      <c r="Q507" s="683"/>
      <c r="R507" s="683"/>
      <c r="S507" s="683"/>
      <c r="T507" s="683"/>
      <c r="U507" s="36"/>
      <c r="V507" s="36"/>
      <c r="W507" s="36"/>
      <c r="X507" s="36"/>
      <c r="Y507" s="36"/>
      <c r="Z507" s="36"/>
      <c r="AA507" s="684"/>
      <c r="AB507" s="685"/>
      <c r="AC507" s="373"/>
      <c r="AD507" s="373"/>
      <c r="AE507" s="497" t="str">
        <f t="shared" si="58"/>
        <v/>
      </c>
      <c r="AF507" s="503"/>
      <c r="AG507" s="503"/>
      <c r="AH507" s="252" t="str">
        <f t="shared" si="56"/>
        <v/>
      </c>
      <c r="AI507" s="228" t="str">
        <f>IF(M507&lt;&gt;"", YEARFRAC(M507, 'National Information'!$H$23), "")</f>
        <v/>
      </c>
      <c r="AJ507" s="197" t="str">
        <f>IF(NOT(M507&gt;1),"",IF(NOT(AEC2DATA!T315&lt;AI507),"O","P"))</f>
        <v/>
      </c>
      <c r="AK507" s="188" t="str">
        <f t="shared" si="57"/>
        <v/>
      </c>
      <c r="AL507" s="219"/>
      <c r="AM507" s="14"/>
    </row>
    <row r="508" spans="2:39" ht="19.7" customHeight="1" thickBot="1" x14ac:dyDescent="0.3">
      <c r="B508" s="685"/>
      <c r="C508" s="686"/>
      <c r="D508" s="692"/>
      <c r="E508" s="692"/>
      <c r="F508" s="681"/>
      <c r="G508" s="681"/>
      <c r="H508" s="153"/>
      <c r="I508" s="154"/>
      <c r="J508" s="155"/>
      <c r="K508" s="157"/>
      <c r="L508" s="158"/>
      <c r="M508" s="152"/>
      <c r="N508" s="35"/>
      <c r="O508" s="682" t="s">
        <v>85</v>
      </c>
      <c r="P508" s="682"/>
      <c r="Q508" s="683"/>
      <c r="R508" s="683"/>
      <c r="S508" s="683"/>
      <c r="T508" s="683"/>
      <c r="U508" s="36"/>
      <c r="V508" s="36"/>
      <c r="W508" s="36"/>
      <c r="X508" s="36"/>
      <c r="Y508" s="36"/>
      <c r="Z508" s="36"/>
      <c r="AA508" s="684"/>
      <c r="AB508" s="685"/>
      <c r="AC508" s="373"/>
      <c r="AD508" s="373"/>
      <c r="AE508" s="497" t="str">
        <f t="shared" si="58"/>
        <v/>
      </c>
      <c r="AF508" s="503"/>
      <c r="AG508" s="503"/>
      <c r="AH508" s="252" t="str">
        <f t="shared" si="56"/>
        <v/>
      </c>
      <c r="AI508" s="228" t="str">
        <f>IF(M508&lt;&gt;"", YEARFRAC(M508, 'National Information'!$H$23), "")</f>
        <v/>
      </c>
      <c r="AJ508" s="197" t="str">
        <f>IF(NOT(M508&gt;1),"",IF(NOT(AEC2DATA!T316&lt;AI508),"O","P"))</f>
        <v/>
      </c>
      <c r="AK508" s="188" t="str">
        <f t="shared" si="57"/>
        <v/>
      </c>
      <c r="AL508" s="219"/>
      <c r="AM508" s="14"/>
    </row>
    <row r="509" spans="2:39" ht="19.7" customHeight="1" x14ac:dyDescent="0.25">
      <c r="B509" s="685"/>
      <c r="C509" s="686"/>
      <c r="D509" s="692"/>
      <c r="E509" s="692"/>
      <c r="F509" s="681"/>
      <c r="G509" s="681"/>
      <c r="H509" s="153"/>
      <c r="I509" s="154"/>
      <c r="J509" s="155"/>
      <c r="K509" s="157"/>
      <c r="L509" s="158"/>
      <c r="M509" s="152"/>
      <c r="N509" s="35"/>
      <c r="O509" s="682" t="s">
        <v>85</v>
      </c>
      <c r="P509" s="682"/>
      <c r="Q509" s="683"/>
      <c r="R509" s="683"/>
      <c r="S509" s="683"/>
      <c r="T509" s="683"/>
      <c r="U509" s="36"/>
      <c r="V509" s="36"/>
      <c r="W509" s="36"/>
      <c r="X509" s="36"/>
      <c r="Y509" s="36"/>
      <c r="Z509" s="36"/>
      <c r="AA509" s="684"/>
      <c r="AB509" s="685"/>
      <c r="AC509" s="373"/>
      <c r="AD509" s="373"/>
      <c r="AE509" s="497" t="str">
        <f t="shared" si="58"/>
        <v/>
      </c>
      <c r="AF509" s="503"/>
      <c r="AG509" s="503"/>
      <c r="AH509" s="252" t="str">
        <f t="shared" si="56"/>
        <v/>
      </c>
      <c r="AI509" s="228" t="str">
        <f>IF(M509&lt;&gt;"", YEARFRAC(M509, 'National Information'!$H$23), "")</f>
        <v/>
      </c>
      <c r="AJ509" s="197" t="str">
        <f>IF(NOT(M509&gt;1),"",IF(NOT(AEC2DATA!T317&lt;AI509),"O","P"))</f>
        <v/>
      </c>
      <c r="AK509" s="188" t="str">
        <f t="shared" si="57"/>
        <v/>
      </c>
      <c r="AL509" s="219"/>
      <c r="AM509" s="14"/>
    </row>
    <row r="510" spans="2:39" ht="19.7" customHeight="1" x14ac:dyDescent="0.25">
      <c r="B510" s="693" t="s">
        <v>475</v>
      </c>
      <c r="C510" s="693"/>
      <c r="D510" s="694"/>
      <c r="E510" s="694"/>
      <c r="F510" s="694"/>
      <c r="G510" s="694"/>
      <c r="H510" s="693"/>
      <c r="L510" s="695"/>
      <c r="M510" s="695"/>
      <c r="N510" s="695"/>
      <c r="O510" s="695"/>
      <c r="P510" s="695"/>
      <c r="Q510" s="695"/>
      <c r="S510" s="696"/>
      <c r="T510" s="696"/>
      <c r="U510" s="696"/>
      <c r="W510" s="697" t="s">
        <v>89</v>
      </c>
      <c r="X510" s="697"/>
      <c r="AA510" s="696"/>
      <c r="AB510" s="696"/>
      <c r="AC510" s="373"/>
      <c r="AD510" s="373"/>
      <c r="AE510" s="499"/>
      <c r="AF510" s="500"/>
      <c r="AG510" s="500"/>
      <c r="AL510" s="219"/>
      <c r="AM510" s="14"/>
    </row>
  </sheetData>
  <sheetProtection password="B49E" sheet="1" objects="1" scenarios="1"/>
  <mergeCells count="2659">
    <mergeCell ref="B9:H9"/>
    <mergeCell ref="N9:R9"/>
    <mergeCell ref="S17:T17"/>
    <mergeCell ref="J11:J12"/>
    <mergeCell ref="K11:K12"/>
    <mergeCell ref="M11:M12"/>
    <mergeCell ref="N11:N12"/>
    <mergeCell ref="D24:E24"/>
    <mergeCell ref="F24:G24"/>
    <mergeCell ref="O24:P24"/>
    <mergeCell ref="Q24:R24"/>
    <mergeCell ref="X4:AA4"/>
    <mergeCell ref="X5:AA5"/>
    <mergeCell ref="X6:AA6"/>
    <mergeCell ref="S13:T13"/>
    <mergeCell ref="AA13:AB13"/>
    <mergeCell ref="AA14:AB14"/>
    <mergeCell ref="B14:C14"/>
    <mergeCell ref="D14:E14"/>
    <mergeCell ref="F14:G14"/>
    <mergeCell ref="O14:P14"/>
    <mergeCell ref="Q14:R14"/>
    <mergeCell ref="S14:T14"/>
    <mergeCell ref="AA16:AB16"/>
    <mergeCell ref="B17:C17"/>
    <mergeCell ref="D17:E17"/>
    <mergeCell ref="F17:G17"/>
    <mergeCell ref="S15:T15"/>
    <mergeCell ref="AA15:AB15"/>
    <mergeCell ref="O11:P12"/>
    <mergeCell ref="AA11:AB12"/>
    <mergeCell ref="B13:C13"/>
    <mergeCell ref="D13:E13"/>
    <mergeCell ref="F13:G13"/>
    <mergeCell ref="O13:P13"/>
    <mergeCell ref="AZ14:BA14"/>
    <mergeCell ref="B15:C15"/>
    <mergeCell ref="D15:E15"/>
    <mergeCell ref="F15:G15"/>
    <mergeCell ref="O15:P15"/>
    <mergeCell ref="Q15:R15"/>
    <mergeCell ref="AA22:AB22"/>
    <mergeCell ref="B23:C23"/>
    <mergeCell ref="D23:E23"/>
    <mergeCell ref="F23:G23"/>
    <mergeCell ref="O23:P23"/>
    <mergeCell ref="Q23:R23"/>
    <mergeCell ref="S23:T23"/>
    <mergeCell ref="AA23:AB23"/>
    <mergeCell ref="B22:C22"/>
    <mergeCell ref="D22:E22"/>
    <mergeCell ref="AA17:AB17"/>
    <mergeCell ref="B16:C16"/>
    <mergeCell ref="D16:E16"/>
    <mergeCell ref="F16:G16"/>
    <mergeCell ref="O16:P16"/>
    <mergeCell ref="Q16:R16"/>
    <mergeCell ref="S16:T16"/>
    <mergeCell ref="Q13:R13"/>
    <mergeCell ref="X1:AB1"/>
    <mergeCell ref="X2:AA2"/>
    <mergeCell ref="X3:AA3"/>
    <mergeCell ref="AA18:AB18"/>
    <mergeCell ref="B19:C19"/>
    <mergeCell ref="D19:E19"/>
    <mergeCell ref="F19:G19"/>
    <mergeCell ref="O19:P19"/>
    <mergeCell ref="Q19:R19"/>
    <mergeCell ref="S19:T19"/>
    <mergeCell ref="AA19:AB19"/>
    <mergeCell ref="B18:C18"/>
    <mergeCell ref="D18:E18"/>
    <mergeCell ref="O17:P17"/>
    <mergeCell ref="Q17:R17"/>
    <mergeCell ref="J9:K9"/>
    <mergeCell ref="S24:T24"/>
    <mergeCell ref="O18:P18"/>
    <mergeCell ref="Q18:R18"/>
    <mergeCell ref="S18:T18"/>
    <mergeCell ref="AA24:AB24"/>
    <mergeCell ref="F18:G18"/>
    <mergeCell ref="Z9:AA9"/>
    <mergeCell ref="S9:Y9"/>
    <mergeCell ref="Q11:R12"/>
    <mergeCell ref="S11:T12"/>
    <mergeCell ref="U11:Z11"/>
    <mergeCell ref="B11:C12"/>
    <mergeCell ref="D11:E12"/>
    <mergeCell ref="F11:G12"/>
    <mergeCell ref="H11:H12"/>
    <mergeCell ref="I11:I12"/>
    <mergeCell ref="B25:C25"/>
    <mergeCell ref="D25:E25"/>
    <mergeCell ref="F25:G25"/>
    <mergeCell ref="O25:P25"/>
    <mergeCell ref="Q25:R25"/>
    <mergeCell ref="S25:T25"/>
    <mergeCell ref="Q21:R21"/>
    <mergeCell ref="S21:T21"/>
    <mergeCell ref="AA21:AB21"/>
    <mergeCell ref="F22:G22"/>
    <mergeCell ref="O22:P22"/>
    <mergeCell ref="Q22:R22"/>
    <mergeCell ref="S22:T22"/>
    <mergeCell ref="B20:C20"/>
    <mergeCell ref="D20:E20"/>
    <mergeCell ref="F20:G20"/>
    <mergeCell ref="O20:P20"/>
    <mergeCell ref="Q20:R20"/>
    <mergeCell ref="S20:T20"/>
    <mergeCell ref="D21:E21"/>
    <mergeCell ref="F21:G21"/>
    <mergeCell ref="O21:P21"/>
    <mergeCell ref="AA20:AB20"/>
    <mergeCell ref="B21:C21"/>
    <mergeCell ref="AA25:AB25"/>
    <mergeCell ref="B24:C24"/>
    <mergeCell ref="S27:T27"/>
    <mergeCell ref="AA27:AB27"/>
    <mergeCell ref="B26:C26"/>
    <mergeCell ref="D26:E26"/>
    <mergeCell ref="F26:G26"/>
    <mergeCell ref="O26:P26"/>
    <mergeCell ref="Q26:R26"/>
    <mergeCell ref="S26:T26"/>
    <mergeCell ref="F28:G28"/>
    <mergeCell ref="O28:P28"/>
    <mergeCell ref="Q28:R28"/>
    <mergeCell ref="S28:T28"/>
    <mergeCell ref="AA26:AB26"/>
    <mergeCell ref="B27:C27"/>
    <mergeCell ref="D27:E27"/>
    <mergeCell ref="F27:G27"/>
    <mergeCell ref="O27:P27"/>
    <mergeCell ref="Q27:R27"/>
    <mergeCell ref="AA28:AB28"/>
    <mergeCell ref="B29:C29"/>
    <mergeCell ref="D29:E29"/>
    <mergeCell ref="F29:G29"/>
    <mergeCell ref="O29:P29"/>
    <mergeCell ref="Q29:R29"/>
    <mergeCell ref="S29:T29"/>
    <mergeCell ref="AA29:AB29"/>
    <mergeCell ref="B28:C28"/>
    <mergeCell ref="D28:E28"/>
    <mergeCell ref="S31:T31"/>
    <mergeCell ref="AA31:AB31"/>
    <mergeCell ref="B30:C30"/>
    <mergeCell ref="D30:E30"/>
    <mergeCell ref="F30:G30"/>
    <mergeCell ref="O30:P30"/>
    <mergeCell ref="Q30:R30"/>
    <mergeCell ref="S30:T30"/>
    <mergeCell ref="F32:G32"/>
    <mergeCell ref="O32:P32"/>
    <mergeCell ref="Q32:R32"/>
    <mergeCell ref="S32:T32"/>
    <mergeCell ref="AA30:AB30"/>
    <mergeCell ref="B31:C31"/>
    <mergeCell ref="D31:E31"/>
    <mergeCell ref="F31:G31"/>
    <mergeCell ref="O31:P31"/>
    <mergeCell ref="Q31:R31"/>
    <mergeCell ref="AA32:AB32"/>
    <mergeCell ref="B33:C33"/>
    <mergeCell ref="D33:E33"/>
    <mergeCell ref="F33:G33"/>
    <mergeCell ref="O33:P33"/>
    <mergeCell ref="Q33:R33"/>
    <mergeCell ref="S33:T33"/>
    <mergeCell ref="AA33:AB33"/>
    <mergeCell ref="B32:C32"/>
    <mergeCell ref="D32:E32"/>
    <mergeCell ref="V40:AA40"/>
    <mergeCell ref="V41:AA41"/>
    <mergeCell ref="B43:H43"/>
    <mergeCell ref="B34:H34"/>
    <mergeCell ref="L34:Q34"/>
    <mergeCell ref="S34:U34"/>
    <mergeCell ref="W34:X34"/>
    <mergeCell ref="AA34:AB34"/>
    <mergeCell ref="V36:AB36"/>
    <mergeCell ref="V37:AA37"/>
    <mergeCell ref="V38:AA38"/>
    <mergeCell ref="V39:AA39"/>
    <mergeCell ref="B45:C46"/>
    <mergeCell ref="D45:E46"/>
    <mergeCell ref="F45:G46"/>
    <mergeCell ref="H45:H46"/>
    <mergeCell ref="I45:I46"/>
    <mergeCell ref="Q45:R46"/>
    <mergeCell ref="S45:T46"/>
    <mergeCell ref="U45:Z45"/>
    <mergeCell ref="J43:K43"/>
    <mergeCell ref="N43:R43"/>
    <mergeCell ref="S43:AB43"/>
    <mergeCell ref="N45:N46"/>
    <mergeCell ref="O45:P46"/>
    <mergeCell ref="AA45:AB46"/>
    <mergeCell ref="B47:C47"/>
    <mergeCell ref="D47:E47"/>
    <mergeCell ref="F47:G47"/>
    <mergeCell ref="O47:P47"/>
    <mergeCell ref="Q47:R47"/>
    <mergeCell ref="K45:K46"/>
    <mergeCell ref="S47:T47"/>
    <mergeCell ref="J45:J46"/>
    <mergeCell ref="M45:M46"/>
    <mergeCell ref="AA47:AB47"/>
    <mergeCell ref="B48:C48"/>
    <mergeCell ref="D48:E48"/>
    <mergeCell ref="F48:G48"/>
    <mergeCell ref="O48:P48"/>
    <mergeCell ref="Q48:R48"/>
    <mergeCell ref="S48:T48"/>
    <mergeCell ref="AA48:AB48"/>
    <mergeCell ref="S50:T50"/>
    <mergeCell ref="AA50:AB50"/>
    <mergeCell ref="B49:C49"/>
    <mergeCell ref="D49:E49"/>
    <mergeCell ref="F49:G49"/>
    <mergeCell ref="O49:P49"/>
    <mergeCell ref="Q49:R49"/>
    <mergeCell ref="S49:T49"/>
    <mergeCell ref="F51:G51"/>
    <mergeCell ref="O51:P51"/>
    <mergeCell ref="Q51:R51"/>
    <mergeCell ref="S51:T51"/>
    <mergeCell ref="AA49:AB49"/>
    <mergeCell ref="B50:C50"/>
    <mergeCell ref="D50:E50"/>
    <mergeCell ref="F50:G50"/>
    <mergeCell ref="O50:P50"/>
    <mergeCell ref="Q50:R50"/>
    <mergeCell ref="AA51:AB51"/>
    <mergeCell ref="B52:C52"/>
    <mergeCell ref="D52:E52"/>
    <mergeCell ref="F52:G52"/>
    <mergeCell ref="O52:P52"/>
    <mergeCell ref="Q52:R52"/>
    <mergeCell ref="S52:T52"/>
    <mergeCell ref="AA52:AB52"/>
    <mergeCell ref="B51:C51"/>
    <mergeCell ref="D51:E51"/>
    <mergeCell ref="S54:T54"/>
    <mergeCell ref="AA54:AB54"/>
    <mergeCell ref="B53:C53"/>
    <mergeCell ref="D53:E53"/>
    <mergeCell ref="F53:G53"/>
    <mergeCell ref="O53:P53"/>
    <mergeCell ref="Q53:R53"/>
    <mergeCell ref="S53:T53"/>
    <mergeCell ref="F55:G55"/>
    <mergeCell ref="O55:P55"/>
    <mergeCell ref="Q55:R55"/>
    <mergeCell ref="S55:T55"/>
    <mergeCell ref="AA53:AB53"/>
    <mergeCell ref="B54:C54"/>
    <mergeCell ref="D54:E54"/>
    <mergeCell ref="F54:G54"/>
    <mergeCell ref="O54:P54"/>
    <mergeCell ref="Q54:R54"/>
    <mergeCell ref="AA55:AB55"/>
    <mergeCell ref="B56:C56"/>
    <mergeCell ref="D56:E56"/>
    <mergeCell ref="F56:G56"/>
    <mergeCell ref="O56:P56"/>
    <mergeCell ref="Q56:R56"/>
    <mergeCell ref="S56:T56"/>
    <mergeCell ref="AA56:AB56"/>
    <mergeCell ref="B55:C55"/>
    <mergeCell ref="D55:E55"/>
    <mergeCell ref="S58:T58"/>
    <mergeCell ref="AA58:AB58"/>
    <mergeCell ref="B57:C57"/>
    <mergeCell ref="D57:E57"/>
    <mergeCell ref="F57:G57"/>
    <mergeCell ref="O57:P57"/>
    <mergeCell ref="Q57:R57"/>
    <mergeCell ref="S57:T57"/>
    <mergeCell ref="F59:G59"/>
    <mergeCell ref="O59:P59"/>
    <mergeCell ref="Q59:R59"/>
    <mergeCell ref="S59:T59"/>
    <mergeCell ref="AA57:AB57"/>
    <mergeCell ref="B58:C58"/>
    <mergeCell ref="D58:E58"/>
    <mergeCell ref="F58:G58"/>
    <mergeCell ref="O58:P58"/>
    <mergeCell ref="Q58:R58"/>
    <mergeCell ref="AA59:AB59"/>
    <mergeCell ref="B60:C60"/>
    <mergeCell ref="D60:E60"/>
    <mergeCell ref="F60:G60"/>
    <mergeCell ref="O60:P60"/>
    <mergeCell ref="Q60:R60"/>
    <mergeCell ref="S60:T60"/>
    <mergeCell ref="AA60:AB60"/>
    <mergeCell ref="B59:C59"/>
    <mergeCell ref="D59:E59"/>
    <mergeCell ref="S62:T62"/>
    <mergeCell ref="AA62:AB62"/>
    <mergeCell ref="B61:C61"/>
    <mergeCell ref="D61:E61"/>
    <mergeCell ref="F61:G61"/>
    <mergeCell ref="O61:P61"/>
    <mergeCell ref="Q61:R61"/>
    <mergeCell ref="S61:T61"/>
    <mergeCell ref="F63:G63"/>
    <mergeCell ref="O63:P63"/>
    <mergeCell ref="Q63:R63"/>
    <mergeCell ref="S63:T63"/>
    <mergeCell ref="AA61:AB61"/>
    <mergeCell ref="B62:C62"/>
    <mergeCell ref="D62:E62"/>
    <mergeCell ref="F62:G62"/>
    <mergeCell ref="O62:P62"/>
    <mergeCell ref="Q62:R62"/>
    <mergeCell ref="AA63:AB63"/>
    <mergeCell ref="B64:C64"/>
    <mergeCell ref="D64:E64"/>
    <mergeCell ref="F64:G64"/>
    <mergeCell ref="O64:P64"/>
    <mergeCell ref="Q64:R64"/>
    <mergeCell ref="S64:T64"/>
    <mergeCell ref="AA64:AB64"/>
    <mergeCell ref="B63:C63"/>
    <mergeCell ref="D63:E63"/>
    <mergeCell ref="S66:T66"/>
    <mergeCell ref="B65:C65"/>
    <mergeCell ref="D65:E65"/>
    <mergeCell ref="F65:G65"/>
    <mergeCell ref="O65:P65"/>
    <mergeCell ref="Q65:R65"/>
    <mergeCell ref="S65:T65"/>
    <mergeCell ref="O67:P67"/>
    <mergeCell ref="Q67:R67"/>
    <mergeCell ref="S67:T67"/>
    <mergeCell ref="AA65:AB65"/>
    <mergeCell ref="AA66:AB66"/>
    <mergeCell ref="B66:C66"/>
    <mergeCell ref="D66:E66"/>
    <mergeCell ref="F66:G66"/>
    <mergeCell ref="O66:P66"/>
    <mergeCell ref="Q66:R66"/>
    <mergeCell ref="V75:AA75"/>
    <mergeCell ref="AA67:AB67"/>
    <mergeCell ref="B68:H68"/>
    <mergeCell ref="L68:Q68"/>
    <mergeCell ref="S68:U68"/>
    <mergeCell ref="W68:X68"/>
    <mergeCell ref="AA68:AB68"/>
    <mergeCell ref="B67:C67"/>
    <mergeCell ref="D67:E67"/>
    <mergeCell ref="F67:G67"/>
    <mergeCell ref="V70:AB70"/>
    <mergeCell ref="V71:AA71"/>
    <mergeCell ref="V72:AA72"/>
    <mergeCell ref="V73:AA73"/>
    <mergeCell ref="V74:AA74"/>
    <mergeCell ref="I79:I80"/>
    <mergeCell ref="J79:J80"/>
    <mergeCell ref="M79:M80"/>
    <mergeCell ref="S79:T80"/>
    <mergeCell ref="B77:H77"/>
    <mergeCell ref="J77:K77"/>
    <mergeCell ref="N77:R77"/>
    <mergeCell ref="S77:AB77"/>
    <mergeCell ref="U79:Z79"/>
    <mergeCell ref="N79:N80"/>
    <mergeCell ref="O79:P80"/>
    <mergeCell ref="B81:C81"/>
    <mergeCell ref="D81:E81"/>
    <mergeCell ref="F81:G81"/>
    <mergeCell ref="O81:P81"/>
    <mergeCell ref="Q81:R81"/>
    <mergeCell ref="K79:K80"/>
    <mergeCell ref="Q79:R80"/>
    <mergeCell ref="B79:C80"/>
    <mergeCell ref="D79:E80"/>
    <mergeCell ref="F79:G80"/>
    <mergeCell ref="S81:T81"/>
    <mergeCell ref="H79:H80"/>
    <mergeCell ref="AA81:AB81"/>
    <mergeCell ref="B82:C82"/>
    <mergeCell ref="D82:E82"/>
    <mergeCell ref="F82:G82"/>
    <mergeCell ref="O82:P82"/>
    <mergeCell ref="Q82:R82"/>
    <mergeCell ref="S82:T82"/>
    <mergeCell ref="AA82:AB82"/>
    <mergeCell ref="AA79:AB80"/>
    <mergeCell ref="S84:T84"/>
    <mergeCell ref="AA84:AB84"/>
    <mergeCell ref="B83:C83"/>
    <mergeCell ref="D83:E83"/>
    <mergeCell ref="F83:G83"/>
    <mergeCell ref="O83:P83"/>
    <mergeCell ref="Q83:R83"/>
    <mergeCell ref="S83:T83"/>
    <mergeCell ref="F85:G85"/>
    <mergeCell ref="O85:P85"/>
    <mergeCell ref="Q85:R85"/>
    <mergeCell ref="S85:T85"/>
    <mergeCell ref="AA83:AB83"/>
    <mergeCell ref="B84:C84"/>
    <mergeCell ref="D84:E84"/>
    <mergeCell ref="F84:G84"/>
    <mergeCell ref="O84:P84"/>
    <mergeCell ref="Q84:R84"/>
    <mergeCell ref="AA85:AB85"/>
    <mergeCell ref="B86:C86"/>
    <mergeCell ref="D86:E86"/>
    <mergeCell ref="F86:G86"/>
    <mergeCell ref="O86:P86"/>
    <mergeCell ref="Q86:R86"/>
    <mergeCell ref="S86:T86"/>
    <mergeCell ref="AA86:AB86"/>
    <mergeCell ref="B85:C85"/>
    <mergeCell ref="D85:E85"/>
    <mergeCell ref="S88:T88"/>
    <mergeCell ref="AA88:AB88"/>
    <mergeCell ref="B87:C87"/>
    <mergeCell ref="D87:E87"/>
    <mergeCell ref="F87:G87"/>
    <mergeCell ref="O87:P87"/>
    <mergeCell ref="Q87:R87"/>
    <mergeCell ref="S87:T87"/>
    <mergeCell ref="F89:G89"/>
    <mergeCell ref="O89:P89"/>
    <mergeCell ref="Q89:R89"/>
    <mergeCell ref="S89:T89"/>
    <mergeCell ref="AA87:AB87"/>
    <mergeCell ref="B88:C88"/>
    <mergeCell ref="D88:E88"/>
    <mergeCell ref="F88:G88"/>
    <mergeCell ref="O88:P88"/>
    <mergeCell ref="Q88:R88"/>
    <mergeCell ref="AA89:AB89"/>
    <mergeCell ref="B90:C90"/>
    <mergeCell ref="D90:E90"/>
    <mergeCell ref="F90:G90"/>
    <mergeCell ref="O90:P90"/>
    <mergeCell ref="Q90:R90"/>
    <mergeCell ref="S90:T90"/>
    <mergeCell ref="AA90:AB90"/>
    <mergeCell ref="B89:C89"/>
    <mergeCell ref="D89:E89"/>
    <mergeCell ref="S92:T92"/>
    <mergeCell ref="AA92:AB92"/>
    <mergeCell ref="B91:C91"/>
    <mergeCell ref="D91:E91"/>
    <mergeCell ref="F91:G91"/>
    <mergeCell ref="O91:P91"/>
    <mergeCell ref="Q91:R91"/>
    <mergeCell ref="S91:T91"/>
    <mergeCell ref="F93:G93"/>
    <mergeCell ref="O93:P93"/>
    <mergeCell ref="Q93:R93"/>
    <mergeCell ref="S93:T93"/>
    <mergeCell ref="AA91:AB91"/>
    <mergeCell ref="B92:C92"/>
    <mergeCell ref="D92:E92"/>
    <mergeCell ref="F92:G92"/>
    <mergeCell ref="O92:P92"/>
    <mergeCell ref="Q92:R92"/>
    <mergeCell ref="AA93:AB93"/>
    <mergeCell ref="B94:C94"/>
    <mergeCell ref="D94:E94"/>
    <mergeCell ref="F94:G94"/>
    <mergeCell ref="O94:P94"/>
    <mergeCell ref="Q94:R94"/>
    <mergeCell ref="S94:T94"/>
    <mergeCell ref="AA94:AB94"/>
    <mergeCell ref="B93:C93"/>
    <mergeCell ref="D93:E93"/>
    <mergeCell ref="S96:T96"/>
    <mergeCell ref="AA96:AB96"/>
    <mergeCell ref="B95:C95"/>
    <mergeCell ref="D95:E95"/>
    <mergeCell ref="F95:G95"/>
    <mergeCell ref="O95:P95"/>
    <mergeCell ref="Q95:R95"/>
    <mergeCell ref="S95:T95"/>
    <mergeCell ref="F97:G97"/>
    <mergeCell ref="O97:P97"/>
    <mergeCell ref="Q97:R97"/>
    <mergeCell ref="S97:T97"/>
    <mergeCell ref="AA95:AB95"/>
    <mergeCell ref="B96:C96"/>
    <mergeCell ref="D96:E96"/>
    <mergeCell ref="F96:G96"/>
    <mergeCell ref="O96:P96"/>
    <mergeCell ref="Q96:R96"/>
    <mergeCell ref="AA97:AB97"/>
    <mergeCell ref="B98:C98"/>
    <mergeCell ref="D98:E98"/>
    <mergeCell ref="F98:G98"/>
    <mergeCell ref="O98:P98"/>
    <mergeCell ref="Q98:R98"/>
    <mergeCell ref="S98:T98"/>
    <mergeCell ref="AA98:AB98"/>
    <mergeCell ref="B97:C97"/>
    <mergeCell ref="D97:E97"/>
    <mergeCell ref="S100:T100"/>
    <mergeCell ref="B99:C99"/>
    <mergeCell ref="D99:E99"/>
    <mergeCell ref="F99:G99"/>
    <mergeCell ref="O99:P99"/>
    <mergeCell ref="Q99:R99"/>
    <mergeCell ref="S99:T99"/>
    <mergeCell ref="O101:P101"/>
    <mergeCell ref="Q101:R101"/>
    <mergeCell ref="S101:T101"/>
    <mergeCell ref="AA99:AB99"/>
    <mergeCell ref="AA100:AB100"/>
    <mergeCell ref="B100:C100"/>
    <mergeCell ref="D100:E100"/>
    <mergeCell ref="F100:G100"/>
    <mergeCell ref="O100:P100"/>
    <mergeCell ref="Q100:R100"/>
    <mergeCell ref="V109:AA109"/>
    <mergeCell ref="AA101:AB101"/>
    <mergeCell ref="B102:H102"/>
    <mergeCell ref="L102:Q102"/>
    <mergeCell ref="S102:U102"/>
    <mergeCell ref="W102:X102"/>
    <mergeCell ref="AA102:AB102"/>
    <mergeCell ref="B101:C101"/>
    <mergeCell ref="D101:E101"/>
    <mergeCell ref="F101:G101"/>
    <mergeCell ref="V104:AB104"/>
    <mergeCell ref="V105:AA105"/>
    <mergeCell ref="V106:AA106"/>
    <mergeCell ref="V107:AA107"/>
    <mergeCell ref="V108:AA108"/>
    <mergeCell ref="I113:I114"/>
    <mergeCell ref="J113:J114"/>
    <mergeCell ref="M113:M114"/>
    <mergeCell ref="S113:T114"/>
    <mergeCell ref="B111:H111"/>
    <mergeCell ref="J111:K111"/>
    <mergeCell ref="N111:R111"/>
    <mergeCell ref="S111:AB111"/>
    <mergeCell ref="U113:Z113"/>
    <mergeCell ref="N113:N114"/>
    <mergeCell ref="O113:P114"/>
    <mergeCell ref="B115:C115"/>
    <mergeCell ref="D115:E115"/>
    <mergeCell ref="F115:G115"/>
    <mergeCell ref="O115:P115"/>
    <mergeCell ref="Q115:R115"/>
    <mergeCell ref="K113:K114"/>
    <mergeCell ref="Q113:R114"/>
    <mergeCell ref="B113:C114"/>
    <mergeCell ref="D113:E114"/>
    <mergeCell ref="F113:G114"/>
    <mergeCell ref="S115:T115"/>
    <mergeCell ref="H113:H114"/>
    <mergeCell ref="AA115:AB115"/>
    <mergeCell ref="B116:C116"/>
    <mergeCell ref="D116:E116"/>
    <mergeCell ref="F116:G116"/>
    <mergeCell ref="O116:P116"/>
    <mergeCell ref="Q116:R116"/>
    <mergeCell ref="S116:T116"/>
    <mergeCell ref="AA116:AB116"/>
    <mergeCell ref="AA113:AB114"/>
    <mergeCell ref="S118:T118"/>
    <mergeCell ref="AA118:AB118"/>
    <mergeCell ref="B117:C117"/>
    <mergeCell ref="D117:E117"/>
    <mergeCell ref="F117:G117"/>
    <mergeCell ref="O117:P117"/>
    <mergeCell ref="Q117:R117"/>
    <mergeCell ref="S117:T117"/>
    <mergeCell ref="F119:G119"/>
    <mergeCell ref="O119:P119"/>
    <mergeCell ref="Q119:R119"/>
    <mergeCell ref="S119:T119"/>
    <mergeCell ref="AA117:AB117"/>
    <mergeCell ref="B118:C118"/>
    <mergeCell ref="D118:E118"/>
    <mergeCell ref="F118:G118"/>
    <mergeCell ref="O118:P118"/>
    <mergeCell ref="Q118:R118"/>
    <mergeCell ref="AA119:AB119"/>
    <mergeCell ref="B120:C120"/>
    <mergeCell ref="D120:E120"/>
    <mergeCell ref="F120:G120"/>
    <mergeCell ref="O120:P120"/>
    <mergeCell ref="Q120:R120"/>
    <mergeCell ref="S120:T120"/>
    <mergeCell ref="AA120:AB120"/>
    <mergeCell ref="B119:C119"/>
    <mergeCell ref="D119:E119"/>
    <mergeCell ref="S122:T122"/>
    <mergeCell ref="AA122:AB122"/>
    <mergeCell ref="B121:C121"/>
    <mergeCell ref="D121:E121"/>
    <mergeCell ref="F121:G121"/>
    <mergeCell ref="O121:P121"/>
    <mergeCell ref="Q121:R121"/>
    <mergeCell ref="S121:T121"/>
    <mergeCell ref="F123:G123"/>
    <mergeCell ref="O123:P123"/>
    <mergeCell ref="Q123:R123"/>
    <mergeCell ref="S123:T123"/>
    <mergeCell ref="AA121:AB121"/>
    <mergeCell ref="B122:C122"/>
    <mergeCell ref="D122:E122"/>
    <mergeCell ref="F122:G122"/>
    <mergeCell ref="O122:P122"/>
    <mergeCell ref="Q122:R122"/>
    <mergeCell ref="AA123:AB123"/>
    <mergeCell ref="B124:C124"/>
    <mergeCell ref="D124:E124"/>
    <mergeCell ref="F124:G124"/>
    <mergeCell ref="O124:P124"/>
    <mergeCell ref="Q124:R124"/>
    <mergeCell ref="S124:T124"/>
    <mergeCell ref="AA124:AB124"/>
    <mergeCell ref="B123:C123"/>
    <mergeCell ref="D123:E123"/>
    <mergeCell ref="S126:T126"/>
    <mergeCell ref="AA126:AB126"/>
    <mergeCell ref="B125:C125"/>
    <mergeCell ref="D125:E125"/>
    <mergeCell ref="F125:G125"/>
    <mergeCell ref="O125:P125"/>
    <mergeCell ref="Q125:R125"/>
    <mergeCell ref="S125:T125"/>
    <mergeCell ref="F127:G127"/>
    <mergeCell ref="O127:P127"/>
    <mergeCell ref="Q127:R127"/>
    <mergeCell ref="S127:T127"/>
    <mergeCell ref="AA125:AB125"/>
    <mergeCell ref="B126:C126"/>
    <mergeCell ref="D126:E126"/>
    <mergeCell ref="F126:G126"/>
    <mergeCell ref="O126:P126"/>
    <mergeCell ref="Q126:R126"/>
    <mergeCell ref="AA127:AB127"/>
    <mergeCell ref="B128:C128"/>
    <mergeCell ref="D128:E128"/>
    <mergeCell ref="F128:G128"/>
    <mergeCell ref="O128:P128"/>
    <mergeCell ref="Q128:R128"/>
    <mergeCell ref="S128:T128"/>
    <mergeCell ref="AA128:AB128"/>
    <mergeCell ref="B127:C127"/>
    <mergeCell ref="D127:E127"/>
    <mergeCell ref="S130:T130"/>
    <mergeCell ref="AA130:AB130"/>
    <mergeCell ref="B129:C129"/>
    <mergeCell ref="D129:E129"/>
    <mergeCell ref="F129:G129"/>
    <mergeCell ref="O129:P129"/>
    <mergeCell ref="Q129:R129"/>
    <mergeCell ref="S129:T129"/>
    <mergeCell ref="F131:G131"/>
    <mergeCell ref="O131:P131"/>
    <mergeCell ref="Q131:R131"/>
    <mergeCell ref="S131:T131"/>
    <mergeCell ref="AA129:AB129"/>
    <mergeCell ref="B130:C130"/>
    <mergeCell ref="D130:E130"/>
    <mergeCell ref="F130:G130"/>
    <mergeCell ref="O130:P130"/>
    <mergeCell ref="Q130:R130"/>
    <mergeCell ref="AA131:AB131"/>
    <mergeCell ref="B132:C132"/>
    <mergeCell ref="D132:E132"/>
    <mergeCell ref="F132:G132"/>
    <mergeCell ref="O132:P132"/>
    <mergeCell ref="Q132:R132"/>
    <mergeCell ref="S132:T132"/>
    <mergeCell ref="AA132:AB132"/>
    <mergeCell ref="B131:C131"/>
    <mergeCell ref="D131:E131"/>
    <mergeCell ref="S134:T134"/>
    <mergeCell ref="B133:C133"/>
    <mergeCell ref="D133:E133"/>
    <mergeCell ref="F133:G133"/>
    <mergeCell ref="O133:P133"/>
    <mergeCell ref="Q133:R133"/>
    <mergeCell ref="S133:T133"/>
    <mergeCell ref="O135:P135"/>
    <mergeCell ref="Q135:R135"/>
    <mergeCell ref="S135:T135"/>
    <mergeCell ref="AA133:AB133"/>
    <mergeCell ref="AA134:AB134"/>
    <mergeCell ref="B134:C134"/>
    <mergeCell ref="D134:E134"/>
    <mergeCell ref="F134:G134"/>
    <mergeCell ref="O134:P134"/>
    <mergeCell ref="Q134:R134"/>
    <mergeCell ref="V143:AA143"/>
    <mergeCell ref="AA135:AB135"/>
    <mergeCell ref="B136:H136"/>
    <mergeCell ref="L136:Q136"/>
    <mergeCell ref="S136:U136"/>
    <mergeCell ref="W136:X136"/>
    <mergeCell ref="AA136:AB136"/>
    <mergeCell ref="B135:C135"/>
    <mergeCell ref="D135:E135"/>
    <mergeCell ref="F135:G135"/>
    <mergeCell ref="V138:AB138"/>
    <mergeCell ref="V139:AA139"/>
    <mergeCell ref="V140:AA140"/>
    <mergeCell ref="V141:AA141"/>
    <mergeCell ref="V142:AA142"/>
    <mergeCell ref="I147:I148"/>
    <mergeCell ref="J147:J148"/>
    <mergeCell ref="M147:M148"/>
    <mergeCell ref="S147:T148"/>
    <mergeCell ref="B145:H145"/>
    <mergeCell ref="J145:K145"/>
    <mergeCell ref="N145:R145"/>
    <mergeCell ref="S145:AB145"/>
    <mergeCell ref="U147:Z147"/>
    <mergeCell ref="N147:N148"/>
    <mergeCell ref="O147:P148"/>
    <mergeCell ref="B149:C149"/>
    <mergeCell ref="D149:E149"/>
    <mergeCell ref="F149:G149"/>
    <mergeCell ref="O149:P149"/>
    <mergeCell ref="Q149:R149"/>
    <mergeCell ref="K147:K148"/>
    <mergeCell ref="Q147:R148"/>
    <mergeCell ref="B147:C148"/>
    <mergeCell ref="D147:E148"/>
    <mergeCell ref="F147:G148"/>
    <mergeCell ref="S149:T149"/>
    <mergeCell ref="H147:H148"/>
    <mergeCell ref="AA149:AB149"/>
    <mergeCell ref="B150:C150"/>
    <mergeCell ref="D150:E150"/>
    <mergeCell ref="F150:G150"/>
    <mergeCell ref="O150:P150"/>
    <mergeCell ref="Q150:R150"/>
    <mergeCell ref="S150:T150"/>
    <mergeCell ref="AA150:AB150"/>
    <mergeCell ref="AA147:AB148"/>
    <mergeCell ref="S152:T152"/>
    <mergeCell ref="AA152:AB152"/>
    <mergeCell ref="B151:C151"/>
    <mergeCell ref="D151:E151"/>
    <mergeCell ref="F151:G151"/>
    <mergeCell ref="O151:P151"/>
    <mergeCell ref="Q151:R151"/>
    <mergeCell ref="S151:T151"/>
    <mergeCell ref="F153:G153"/>
    <mergeCell ref="O153:P153"/>
    <mergeCell ref="Q153:R153"/>
    <mergeCell ref="S153:T153"/>
    <mergeCell ref="AA151:AB151"/>
    <mergeCell ref="B152:C152"/>
    <mergeCell ref="D152:E152"/>
    <mergeCell ref="F152:G152"/>
    <mergeCell ref="O152:P152"/>
    <mergeCell ref="Q152:R152"/>
    <mergeCell ref="AA153:AB153"/>
    <mergeCell ref="B154:C154"/>
    <mergeCell ref="D154:E154"/>
    <mergeCell ref="F154:G154"/>
    <mergeCell ref="O154:P154"/>
    <mergeCell ref="Q154:R154"/>
    <mergeCell ref="S154:T154"/>
    <mergeCell ref="AA154:AB154"/>
    <mergeCell ref="B153:C153"/>
    <mergeCell ref="D153:E153"/>
    <mergeCell ref="S156:T156"/>
    <mergeCell ref="AA156:AB156"/>
    <mergeCell ref="B155:C155"/>
    <mergeCell ref="D155:E155"/>
    <mergeCell ref="F155:G155"/>
    <mergeCell ref="O155:P155"/>
    <mergeCell ref="Q155:R155"/>
    <mergeCell ref="S155:T155"/>
    <mergeCell ref="F157:G157"/>
    <mergeCell ref="O157:P157"/>
    <mergeCell ref="Q157:R157"/>
    <mergeCell ref="S157:T157"/>
    <mergeCell ref="AA155:AB155"/>
    <mergeCell ref="B156:C156"/>
    <mergeCell ref="D156:E156"/>
    <mergeCell ref="F156:G156"/>
    <mergeCell ref="O156:P156"/>
    <mergeCell ref="Q156:R156"/>
    <mergeCell ref="AA157:AB157"/>
    <mergeCell ref="B158:C158"/>
    <mergeCell ref="D158:E158"/>
    <mergeCell ref="F158:G158"/>
    <mergeCell ref="O158:P158"/>
    <mergeCell ref="Q158:R158"/>
    <mergeCell ref="S158:T158"/>
    <mergeCell ref="AA158:AB158"/>
    <mergeCell ref="B157:C157"/>
    <mergeCell ref="D157:E157"/>
    <mergeCell ref="S160:T160"/>
    <mergeCell ref="AA160:AB160"/>
    <mergeCell ref="B159:C159"/>
    <mergeCell ref="D159:E159"/>
    <mergeCell ref="F159:G159"/>
    <mergeCell ref="O159:P159"/>
    <mergeCell ref="Q159:R159"/>
    <mergeCell ref="S159:T159"/>
    <mergeCell ref="F161:G161"/>
    <mergeCell ref="O161:P161"/>
    <mergeCell ref="Q161:R161"/>
    <mergeCell ref="S161:T161"/>
    <mergeCell ref="AA159:AB159"/>
    <mergeCell ref="B160:C160"/>
    <mergeCell ref="D160:E160"/>
    <mergeCell ref="F160:G160"/>
    <mergeCell ref="O160:P160"/>
    <mergeCell ref="Q160:R160"/>
    <mergeCell ref="AA161:AB161"/>
    <mergeCell ref="B162:C162"/>
    <mergeCell ref="D162:E162"/>
    <mergeCell ref="F162:G162"/>
    <mergeCell ref="O162:P162"/>
    <mergeCell ref="Q162:R162"/>
    <mergeCell ref="S162:T162"/>
    <mergeCell ref="AA162:AB162"/>
    <mergeCell ref="B161:C161"/>
    <mergeCell ref="D161:E161"/>
    <mergeCell ref="S164:T164"/>
    <mergeCell ref="AA164:AB164"/>
    <mergeCell ref="B163:C163"/>
    <mergeCell ref="D163:E163"/>
    <mergeCell ref="F163:G163"/>
    <mergeCell ref="O163:P163"/>
    <mergeCell ref="Q163:R163"/>
    <mergeCell ref="S163:T163"/>
    <mergeCell ref="F165:G165"/>
    <mergeCell ref="O165:P165"/>
    <mergeCell ref="Q165:R165"/>
    <mergeCell ref="S165:T165"/>
    <mergeCell ref="AA163:AB163"/>
    <mergeCell ref="B164:C164"/>
    <mergeCell ref="D164:E164"/>
    <mergeCell ref="F164:G164"/>
    <mergeCell ref="O164:P164"/>
    <mergeCell ref="Q164:R164"/>
    <mergeCell ref="AA165:AB165"/>
    <mergeCell ref="B166:C166"/>
    <mergeCell ref="D166:E166"/>
    <mergeCell ref="F166:G166"/>
    <mergeCell ref="O166:P166"/>
    <mergeCell ref="Q166:R166"/>
    <mergeCell ref="S166:T166"/>
    <mergeCell ref="AA166:AB166"/>
    <mergeCell ref="B165:C165"/>
    <mergeCell ref="D165:E165"/>
    <mergeCell ref="S168:T168"/>
    <mergeCell ref="B167:C167"/>
    <mergeCell ref="D167:E167"/>
    <mergeCell ref="F167:G167"/>
    <mergeCell ref="O167:P167"/>
    <mergeCell ref="Q167:R167"/>
    <mergeCell ref="S167:T167"/>
    <mergeCell ref="O169:P169"/>
    <mergeCell ref="Q169:R169"/>
    <mergeCell ref="S169:T169"/>
    <mergeCell ref="AA167:AB167"/>
    <mergeCell ref="AA168:AB168"/>
    <mergeCell ref="B168:C168"/>
    <mergeCell ref="D168:E168"/>
    <mergeCell ref="F168:G168"/>
    <mergeCell ref="O168:P168"/>
    <mergeCell ref="Q168:R168"/>
    <mergeCell ref="V177:AA177"/>
    <mergeCell ref="AA169:AB169"/>
    <mergeCell ref="B170:H170"/>
    <mergeCell ref="L170:Q170"/>
    <mergeCell ref="S170:U170"/>
    <mergeCell ref="W170:X170"/>
    <mergeCell ref="AA170:AB170"/>
    <mergeCell ref="B169:C169"/>
    <mergeCell ref="D169:E169"/>
    <mergeCell ref="F169:G169"/>
    <mergeCell ref="V172:AB172"/>
    <mergeCell ref="V173:AA173"/>
    <mergeCell ref="V174:AA174"/>
    <mergeCell ref="V175:AA175"/>
    <mergeCell ref="V176:AA176"/>
    <mergeCell ref="I181:I182"/>
    <mergeCell ref="J181:J182"/>
    <mergeCell ref="M181:M182"/>
    <mergeCell ref="S181:T182"/>
    <mergeCell ref="B179:H179"/>
    <mergeCell ref="J179:K179"/>
    <mergeCell ref="N179:R179"/>
    <mergeCell ref="S179:AB179"/>
    <mergeCell ref="U181:Z181"/>
    <mergeCell ref="N181:N182"/>
    <mergeCell ref="O181:P182"/>
    <mergeCell ref="B183:C183"/>
    <mergeCell ref="D183:E183"/>
    <mergeCell ref="F183:G183"/>
    <mergeCell ref="O183:P183"/>
    <mergeCell ref="Q183:R183"/>
    <mergeCell ref="K181:K182"/>
    <mergeCell ref="Q181:R182"/>
    <mergeCell ref="B181:C182"/>
    <mergeCell ref="D181:E182"/>
    <mergeCell ref="F181:G182"/>
    <mergeCell ref="S183:T183"/>
    <mergeCell ref="H181:H182"/>
    <mergeCell ref="AA183:AB183"/>
    <mergeCell ref="B184:C184"/>
    <mergeCell ref="D184:E184"/>
    <mergeCell ref="F184:G184"/>
    <mergeCell ref="O184:P184"/>
    <mergeCell ref="Q184:R184"/>
    <mergeCell ref="S184:T184"/>
    <mergeCell ref="AA184:AB184"/>
    <mergeCell ref="AA181:AB182"/>
    <mergeCell ref="S186:T186"/>
    <mergeCell ref="AA186:AB186"/>
    <mergeCell ref="B185:C185"/>
    <mergeCell ref="D185:E185"/>
    <mergeCell ref="F185:G185"/>
    <mergeCell ref="O185:P185"/>
    <mergeCell ref="Q185:R185"/>
    <mergeCell ref="S185:T185"/>
    <mergeCell ref="F187:G187"/>
    <mergeCell ref="O187:P187"/>
    <mergeCell ref="Q187:R187"/>
    <mergeCell ref="S187:T187"/>
    <mergeCell ref="AA185:AB185"/>
    <mergeCell ref="B186:C186"/>
    <mergeCell ref="D186:E186"/>
    <mergeCell ref="F186:G186"/>
    <mergeCell ref="O186:P186"/>
    <mergeCell ref="Q186:R186"/>
    <mergeCell ref="AA187:AB187"/>
    <mergeCell ref="B188:C188"/>
    <mergeCell ref="D188:E188"/>
    <mergeCell ref="F188:G188"/>
    <mergeCell ref="O188:P188"/>
    <mergeCell ref="Q188:R188"/>
    <mergeCell ref="S188:T188"/>
    <mergeCell ref="AA188:AB188"/>
    <mergeCell ref="B187:C187"/>
    <mergeCell ref="D187:E187"/>
    <mergeCell ref="S190:T190"/>
    <mergeCell ref="AA190:AB190"/>
    <mergeCell ref="B189:C189"/>
    <mergeCell ref="D189:E189"/>
    <mergeCell ref="F189:G189"/>
    <mergeCell ref="O189:P189"/>
    <mergeCell ref="Q189:R189"/>
    <mergeCell ref="S189:T189"/>
    <mergeCell ref="F191:G191"/>
    <mergeCell ref="O191:P191"/>
    <mergeCell ref="Q191:R191"/>
    <mergeCell ref="S191:T191"/>
    <mergeCell ref="AA189:AB189"/>
    <mergeCell ref="B190:C190"/>
    <mergeCell ref="D190:E190"/>
    <mergeCell ref="F190:G190"/>
    <mergeCell ref="O190:P190"/>
    <mergeCell ref="Q190:R190"/>
    <mergeCell ref="AA191:AB191"/>
    <mergeCell ref="B192:C192"/>
    <mergeCell ref="D192:E192"/>
    <mergeCell ref="F192:G192"/>
    <mergeCell ref="O192:P192"/>
    <mergeCell ref="Q192:R192"/>
    <mergeCell ref="S192:T192"/>
    <mergeCell ref="AA192:AB192"/>
    <mergeCell ref="B191:C191"/>
    <mergeCell ref="D191:E191"/>
    <mergeCell ref="S194:T194"/>
    <mergeCell ref="AA194:AB194"/>
    <mergeCell ref="B193:C193"/>
    <mergeCell ref="D193:E193"/>
    <mergeCell ref="F193:G193"/>
    <mergeCell ref="O193:P193"/>
    <mergeCell ref="Q193:R193"/>
    <mergeCell ref="S193:T193"/>
    <mergeCell ref="F195:G195"/>
    <mergeCell ref="O195:P195"/>
    <mergeCell ref="Q195:R195"/>
    <mergeCell ref="S195:T195"/>
    <mergeCell ref="AA193:AB193"/>
    <mergeCell ref="B194:C194"/>
    <mergeCell ref="D194:E194"/>
    <mergeCell ref="F194:G194"/>
    <mergeCell ref="O194:P194"/>
    <mergeCell ref="Q194:R194"/>
    <mergeCell ref="AA195:AB195"/>
    <mergeCell ref="B196:C196"/>
    <mergeCell ref="D196:E196"/>
    <mergeCell ref="F196:G196"/>
    <mergeCell ref="O196:P196"/>
    <mergeCell ref="Q196:R196"/>
    <mergeCell ref="S196:T196"/>
    <mergeCell ref="AA196:AB196"/>
    <mergeCell ref="B195:C195"/>
    <mergeCell ref="D195:E195"/>
    <mergeCell ref="S198:T198"/>
    <mergeCell ref="AA198:AB198"/>
    <mergeCell ref="B197:C197"/>
    <mergeCell ref="D197:E197"/>
    <mergeCell ref="F197:G197"/>
    <mergeCell ref="O197:P197"/>
    <mergeCell ref="Q197:R197"/>
    <mergeCell ref="S197:T197"/>
    <mergeCell ref="F199:G199"/>
    <mergeCell ref="O199:P199"/>
    <mergeCell ref="Q199:R199"/>
    <mergeCell ref="S199:T199"/>
    <mergeCell ref="AA197:AB197"/>
    <mergeCell ref="B198:C198"/>
    <mergeCell ref="D198:E198"/>
    <mergeCell ref="F198:G198"/>
    <mergeCell ref="O198:P198"/>
    <mergeCell ref="Q198:R198"/>
    <mergeCell ref="AA199:AB199"/>
    <mergeCell ref="B200:C200"/>
    <mergeCell ref="D200:E200"/>
    <mergeCell ref="F200:G200"/>
    <mergeCell ref="O200:P200"/>
    <mergeCell ref="Q200:R200"/>
    <mergeCell ref="S200:T200"/>
    <mergeCell ref="AA200:AB200"/>
    <mergeCell ref="B199:C199"/>
    <mergeCell ref="D199:E199"/>
    <mergeCell ref="AA202:AB202"/>
    <mergeCell ref="B201:C201"/>
    <mergeCell ref="D201:E201"/>
    <mergeCell ref="F201:G201"/>
    <mergeCell ref="O201:P201"/>
    <mergeCell ref="Q201:R201"/>
    <mergeCell ref="S201:T201"/>
    <mergeCell ref="O203:P203"/>
    <mergeCell ref="Q203:R203"/>
    <mergeCell ref="S203:T203"/>
    <mergeCell ref="AA201:AB201"/>
    <mergeCell ref="B202:C202"/>
    <mergeCell ref="D202:E202"/>
    <mergeCell ref="F202:G202"/>
    <mergeCell ref="O202:P202"/>
    <mergeCell ref="Q202:R202"/>
    <mergeCell ref="S202:T202"/>
    <mergeCell ref="V208:AA208"/>
    <mergeCell ref="AA203:AB203"/>
    <mergeCell ref="B204:H204"/>
    <mergeCell ref="L204:Q204"/>
    <mergeCell ref="S204:U204"/>
    <mergeCell ref="W204:X204"/>
    <mergeCell ref="AA204:AB204"/>
    <mergeCell ref="B203:C203"/>
    <mergeCell ref="D203:E203"/>
    <mergeCell ref="F203:G203"/>
    <mergeCell ref="AA215:AB216"/>
    <mergeCell ref="Q215:R216"/>
    <mergeCell ref="S215:T216"/>
    <mergeCell ref="U215:Z215"/>
    <mergeCell ref="V206:AB206"/>
    <mergeCell ref="V207:AA207"/>
    <mergeCell ref="V209:AA209"/>
    <mergeCell ref="V210:AA210"/>
    <mergeCell ref="V211:AA211"/>
    <mergeCell ref="B213:H213"/>
    <mergeCell ref="J213:K213"/>
    <mergeCell ref="N213:R213"/>
    <mergeCell ref="S213:AB213"/>
    <mergeCell ref="B215:C216"/>
    <mergeCell ref="D215:E216"/>
    <mergeCell ref="F215:G216"/>
    <mergeCell ref="H215:H216"/>
    <mergeCell ref="I215:I216"/>
    <mergeCell ref="J215:J216"/>
    <mergeCell ref="D217:E217"/>
    <mergeCell ref="F217:G217"/>
    <mergeCell ref="O217:P217"/>
    <mergeCell ref="Q217:R217"/>
    <mergeCell ref="K215:K216"/>
    <mergeCell ref="M215:M216"/>
    <mergeCell ref="N215:N216"/>
    <mergeCell ref="O215:P216"/>
    <mergeCell ref="S217:T217"/>
    <mergeCell ref="AA217:AB217"/>
    <mergeCell ref="B218:C218"/>
    <mergeCell ref="D218:E218"/>
    <mergeCell ref="F218:G218"/>
    <mergeCell ref="O218:P218"/>
    <mergeCell ref="Q218:R218"/>
    <mergeCell ref="S218:T218"/>
    <mergeCell ref="AA218:AB218"/>
    <mergeCell ref="B217:C217"/>
    <mergeCell ref="S220:T220"/>
    <mergeCell ref="AA220:AB220"/>
    <mergeCell ref="B219:C219"/>
    <mergeCell ref="D219:E219"/>
    <mergeCell ref="F219:G219"/>
    <mergeCell ref="O219:P219"/>
    <mergeCell ref="Q219:R219"/>
    <mergeCell ref="S219:T219"/>
    <mergeCell ref="F221:G221"/>
    <mergeCell ref="O221:P221"/>
    <mergeCell ref="Q221:R221"/>
    <mergeCell ref="S221:T221"/>
    <mergeCell ref="AA219:AB219"/>
    <mergeCell ref="B220:C220"/>
    <mergeCell ref="D220:E220"/>
    <mergeCell ref="F220:G220"/>
    <mergeCell ref="O220:P220"/>
    <mergeCell ref="Q220:R220"/>
    <mergeCell ref="AA221:AB221"/>
    <mergeCell ref="B222:C222"/>
    <mergeCell ref="D222:E222"/>
    <mergeCell ref="F222:G222"/>
    <mergeCell ref="O222:P222"/>
    <mergeCell ref="Q222:R222"/>
    <mergeCell ref="S222:T222"/>
    <mergeCell ref="AA222:AB222"/>
    <mergeCell ref="B221:C221"/>
    <mergeCell ref="D221:E221"/>
    <mergeCell ref="S224:T224"/>
    <mergeCell ref="AA224:AB224"/>
    <mergeCell ref="B223:C223"/>
    <mergeCell ref="D223:E223"/>
    <mergeCell ref="F223:G223"/>
    <mergeCell ref="O223:P223"/>
    <mergeCell ref="Q223:R223"/>
    <mergeCell ref="S223:T223"/>
    <mergeCell ref="F225:G225"/>
    <mergeCell ref="O225:P225"/>
    <mergeCell ref="Q225:R225"/>
    <mergeCell ref="S225:T225"/>
    <mergeCell ref="AA223:AB223"/>
    <mergeCell ref="B224:C224"/>
    <mergeCell ref="D224:E224"/>
    <mergeCell ref="F224:G224"/>
    <mergeCell ref="O224:P224"/>
    <mergeCell ref="Q224:R224"/>
    <mergeCell ref="AA225:AB225"/>
    <mergeCell ref="B226:C226"/>
    <mergeCell ref="D226:E226"/>
    <mergeCell ref="F226:G226"/>
    <mergeCell ref="O226:P226"/>
    <mergeCell ref="Q226:R226"/>
    <mergeCell ref="S226:T226"/>
    <mergeCell ref="AA226:AB226"/>
    <mergeCell ref="B225:C225"/>
    <mergeCell ref="D225:E225"/>
    <mergeCell ref="S228:T228"/>
    <mergeCell ref="AA228:AB228"/>
    <mergeCell ref="B227:C227"/>
    <mergeCell ref="D227:E227"/>
    <mergeCell ref="F227:G227"/>
    <mergeCell ref="O227:P227"/>
    <mergeCell ref="Q227:R227"/>
    <mergeCell ref="S227:T227"/>
    <mergeCell ref="F229:G229"/>
    <mergeCell ref="O229:P229"/>
    <mergeCell ref="Q229:R229"/>
    <mergeCell ref="S229:T229"/>
    <mergeCell ref="AA227:AB227"/>
    <mergeCell ref="B228:C228"/>
    <mergeCell ref="D228:E228"/>
    <mergeCell ref="F228:G228"/>
    <mergeCell ref="O228:P228"/>
    <mergeCell ref="Q228:R228"/>
    <mergeCell ref="AA229:AB229"/>
    <mergeCell ref="B230:C230"/>
    <mergeCell ref="D230:E230"/>
    <mergeCell ref="F230:G230"/>
    <mergeCell ref="O230:P230"/>
    <mergeCell ref="Q230:R230"/>
    <mergeCell ref="S230:T230"/>
    <mergeCell ref="AA230:AB230"/>
    <mergeCell ref="B229:C229"/>
    <mergeCell ref="D229:E229"/>
    <mergeCell ref="S232:T232"/>
    <mergeCell ref="AA232:AB232"/>
    <mergeCell ref="B231:C231"/>
    <mergeCell ref="D231:E231"/>
    <mergeCell ref="F231:G231"/>
    <mergeCell ref="O231:P231"/>
    <mergeCell ref="Q231:R231"/>
    <mergeCell ref="S231:T231"/>
    <mergeCell ref="F233:G233"/>
    <mergeCell ref="O233:P233"/>
    <mergeCell ref="Q233:R233"/>
    <mergeCell ref="S233:T233"/>
    <mergeCell ref="AA231:AB231"/>
    <mergeCell ref="B232:C232"/>
    <mergeCell ref="D232:E232"/>
    <mergeCell ref="F232:G232"/>
    <mergeCell ref="O232:P232"/>
    <mergeCell ref="Q232:R232"/>
    <mergeCell ref="AA233:AB233"/>
    <mergeCell ref="B234:C234"/>
    <mergeCell ref="D234:E234"/>
    <mergeCell ref="F234:G234"/>
    <mergeCell ref="O234:P234"/>
    <mergeCell ref="Q234:R234"/>
    <mergeCell ref="S234:T234"/>
    <mergeCell ref="AA234:AB234"/>
    <mergeCell ref="B233:C233"/>
    <mergeCell ref="D233:E233"/>
    <mergeCell ref="AA236:AB236"/>
    <mergeCell ref="B235:C235"/>
    <mergeCell ref="D235:E235"/>
    <mergeCell ref="F235:G235"/>
    <mergeCell ref="O235:P235"/>
    <mergeCell ref="Q235:R235"/>
    <mergeCell ref="S235:T235"/>
    <mergeCell ref="O237:P237"/>
    <mergeCell ref="Q237:R237"/>
    <mergeCell ref="S237:T237"/>
    <mergeCell ref="AA235:AB235"/>
    <mergeCell ref="B236:C236"/>
    <mergeCell ref="D236:E236"/>
    <mergeCell ref="F236:G236"/>
    <mergeCell ref="O236:P236"/>
    <mergeCell ref="Q236:R236"/>
    <mergeCell ref="S236:T236"/>
    <mergeCell ref="V242:AA242"/>
    <mergeCell ref="AA237:AB237"/>
    <mergeCell ref="B238:H238"/>
    <mergeCell ref="L238:Q238"/>
    <mergeCell ref="S238:U238"/>
    <mergeCell ref="W238:X238"/>
    <mergeCell ref="AA238:AB238"/>
    <mergeCell ref="B237:C237"/>
    <mergeCell ref="D237:E237"/>
    <mergeCell ref="F237:G237"/>
    <mergeCell ref="AA249:AB250"/>
    <mergeCell ref="Q249:R250"/>
    <mergeCell ref="S249:T250"/>
    <mergeCell ref="U249:Z249"/>
    <mergeCell ref="V240:AB240"/>
    <mergeCell ref="V241:AA241"/>
    <mergeCell ref="V243:AA243"/>
    <mergeCell ref="V244:AA244"/>
    <mergeCell ref="V245:AA245"/>
    <mergeCell ref="B247:H247"/>
    <mergeCell ref="J247:K247"/>
    <mergeCell ref="N247:R247"/>
    <mergeCell ref="S247:AB247"/>
    <mergeCell ref="B249:C250"/>
    <mergeCell ref="D249:E250"/>
    <mergeCell ref="F249:G250"/>
    <mergeCell ref="H249:H250"/>
    <mergeCell ref="I249:I250"/>
    <mergeCell ref="J249:J250"/>
    <mergeCell ref="D251:E251"/>
    <mergeCell ref="F251:G251"/>
    <mergeCell ref="O251:P251"/>
    <mergeCell ref="Q251:R251"/>
    <mergeCell ref="K249:K250"/>
    <mergeCell ref="M249:M250"/>
    <mergeCell ref="N249:N250"/>
    <mergeCell ref="O249:P250"/>
    <mergeCell ref="S251:T251"/>
    <mergeCell ref="AA251:AB251"/>
    <mergeCell ref="B252:C252"/>
    <mergeCell ref="D252:E252"/>
    <mergeCell ref="F252:G252"/>
    <mergeCell ref="O252:P252"/>
    <mergeCell ref="Q252:R252"/>
    <mergeCell ref="S252:T252"/>
    <mergeCell ref="AA252:AB252"/>
    <mergeCell ref="B251:C251"/>
    <mergeCell ref="S254:T254"/>
    <mergeCell ref="AA254:AB254"/>
    <mergeCell ref="B253:C253"/>
    <mergeCell ref="D253:E253"/>
    <mergeCell ref="F253:G253"/>
    <mergeCell ref="O253:P253"/>
    <mergeCell ref="Q253:R253"/>
    <mergeCell ref="S253:T253"/>
    <mergeCell ref="F255:G255"/>
    <mergeCell ref="O255:P255"/>
    <mergeCell ref="Q255:R255"/>
    <mergeCell ref="S255:T255"/>
    <mergeCell ref="AA253:AB253"/>
    <mergeCell ref="B254:C254"/>
    <mergeCell ref="D254:E254"/>
    <mergeCell ref="F254:G254"/>
    <mergeCell ref="O254:P254"/>
    <mergeCell ref="Q254:R254"/>
    <mergeCell ref="AA255:AB255"/>
    <mergeCell ref="B256:C256"/>
    <mergeCell ref="D256:E256"/>
    <mergeCell ref="F256:G256"/>
    <mergeCell ref="O256:P256"/>
    <mergeCell ref="Q256:R256"/>
    <mergeCell ref="S256:T256"/>
    <mergeCell ref="AA256:AB256"/>
    <mergeCell ref="B255:C255"/>
    <mergeCell ref="D255:E255"/>
    <mergeCell ref="S258:T258"/>
    <mergeCell ref="AA258:AB258"/>
    <mergeCell ref="B257:C257"/>
    <mergeCell ref="D257:E257"/>
    <mergeCell ref="F257:G257"/>
    <mergeCell ref="O257:P257"/>
    <mergeCell ref="Q257:R257"/>
    <mergeCell ref="S257:T257"/>
    <mergeCell ref="F259:G259"/>
    <mergeCell ref="O259:P259"/>
    <mergeCell ref="Q259:R259"/>
    <mergeCell ref="S259:T259"/>
    <mergeCell ref="AA257:AB257"/>
    <mergeCell ref="B258:C258"/>
    <mergeCell ref="D258:E258"/>
    <mergeCell ref="F258:G258"/>
    <mergeCell ref="O258:P258"/>
    <mergeCell ref="Q258:R258"/>
    <mergeCell ref="AA259:AB259"/>
    <mergeCell ref="B260:C260"/>
    <mergeCell ref="D260:E260"/>
    <mergeCell ref="F260:G260"/>
    <mergeCell ref="O260:P260"/>
    <mergeCell ref="Q260:R260"/>
    <mergeCell ref="S260:T260"/>
    <mergeCell ref="AA260:AB260"/>
    <mergeCell ref="B259:C259"/>
    <mergeCell ref="D259:E259"/>
    <mergeCell ref="S262:T262"/>
    <mergeCell ref="AA262:AB262"/>
    <mergeCell ref="B261:C261"/>
    <mergeCell ref="D261:E261"/>
    <mergeCell ref="F261:G261"/>
    <mergeCell ref="O261:P261"/>
    <mergeCell ref="Q261:R261"/>
    <mergeCell ref="S261:T261"/>
    <mergeCell ref="F263:G263"/>
    <mergeCell ref="O263:P263"/>
    <mergeCell ref="Q263:R263"/>
    <mergeCell ref="S263:T263"/>
    <mergeCell ref="AA261:AB261"/>
    <mergeCell ref="B262:C262"/>
    <mergeCell ref="D262:E262"/>
    <mergeCell ref="F262:G262"/>
    <mergeCell ref="O262:P262"/>
    <mergeCell ref="Q262:R262"/>
    <mergeCell ref="AA263:AB263"/>
    <mergeCell ref="B264:C264"/>
    <mergeCell ref="D264:E264"/>
    <mergeCell ref="F264:G264"/>
    <mergeCell ref="O264:P264"/>
    <mergeCell ref="Q264:R264"/>
    <mergeCell ref="S264:T264"/>
    <mergeCell ref="AA264:AB264"/>
    <mergeCell ref="B263:C263"/>
    <mergeCell ref="D263:E263"/>
    <mergeCell ref="S266:T266"/>
    <mergeCell ref="AA266:AB266"/>
    <mergeCell ref="B265:C265"/>
    <mergeCell ref="D265:E265"/>
    <mergeCell ref="F265:G265"/>
    <mergeCell ref="O265:P265"/>
    <mergeCell ref="Q265:R265"/>
    <mergeCell ref="S265:T265"/>
    <mergeCell ref="F267:G267"/>
    <mergeCell ref="O267:P267"/>
    <mergeCell ref="Q267:R267"/>
    <mergeCell ref="S267:T267"/>
    <mergeCell ref="AA265:AB265"/>
    <mergeCell ref="B266:C266"/>
    <mergeCell ref="D266:E266"/>
    <mergeCell ref="F266:G266"/>
    <mergeCell ref="O266:P266"/>
    <mergeCell ref="Q266:R266"/>
    <mergeCell ref="AA267:AB267"/>
    <mergeCell ref="B268:C268"/>
    <mergeCell ref="D268:E268"/>
    <mergeCell ref="F268:G268"/>
    <mergeCell ref="O268:P268"/>
    <mergeCell ref="Q268:R268"/>
    <mergeCell ref="S268:T268"/>
    <mergeCell ref="AA268:AB268"/>
    <mergeCell ref="B267:C267"/>
    <mergeCell ref="D267:E267"/>
    <mergeCell ref="AA270:AB270"/>
    <mergeCell ref="B269:C269"/>
    <mergeCell ref="D269:E269"/>
    <mergeCell ref="F269:G269"/>
    <mergeCell ref="O269:P269"/>
    <mergeCell ref="Q269:R269"/>
    <mergeCell ref="S269:T269"/>
    <mergeCell ref="O271:P271"/>
    <mergeCell ref="Q271:R271"/>
    <mergeCell ref="S271:T271"/>
    <mergeCell ref="AA269:AB269"/>
    <mergeCell ref="B270:C270"/>
    <mergeCell ref="D270:E270"/>
    <mergeCell ref="F270:G270"/>
    <mergeCell ref="O270:P270"/>
    <mergeCell ref="Q270:R270"/>
    <mergeCell ref="S270:T270"/>
    <mergeCell ref="V276:AA276"/>
    <mergeCell ref="AA271:AB271"/>
    <mergeCell ref="B272:H272"/>
    <mergeCell ref="L272:Q272"/>
    <mergeCell ref="S272:U272"/>
    <mergeCell ref="W272:X272"/>
    <mergeCell ref="AA272:AB272"/>
    <mergeCell ref="B271:C271"/>
    <mergeCell ref="D271:E271"/>
    <mergeCell ref="F271:G271"/>
    <mergeCell ref="AA283:AB284"/>
    <mergeCell ref="Q283:R284"/>
    <mergeCell ref="S283:T284"/>
    <mergeCell ref="U283:Z283"/>
    <mergeCell ref="V274:AB274"/>
    <mergeCell ref="V275:AA275"/>
    <mergeCell ref="V277:AA277"/>
    <mergeCell ref="V278:AA278"/>
    <mergeCell ref="V279:AA279"/>
    <mergeCell ref="B281:H281"/>
    <mergeCell ref="J281:K281"/>
    <mergeCell ref="N281:R281"/>
    <mergeCell ref="S281:AB281"/>
    <mergeCell ref="B283:C284"/>
    <mergeCell ref="D283:E284"/>
    <mergeCell ref="F283:G284"/>
    <mergeCell ref="H283:H284"/>
    <mergeCell ref="I283:I284"/>
    <mergeCell ref="J283:J284"/>
    <mergeCell ref="D285:E285"/>
    <mergeCell ref="F285:G285"/>
    <mergeCell ref="O285:P285"/>
    <mergeCell ref="Q285:R285"/>
    <mergeCell ref="K283:K284"/>
    <mergeCell ref="M283:M284"/>
    <mergeCell ref="N283:N284"/>
    <mergeCell ref="O283:P284"/>
    <mergeCell ref="S285:T285"/>
    <mergeCell ref="B286:C286"/>
    <mergeCell ref="D286:E286"/>
    <mergeCell ref="F286:G286"/>
    <mergeCell ref="O286:P286"/>
    <mergeCell ref="Q286:R286"/>
    <mergeCell ref="S286:T286"/>
    <mergeCell ref="B285:C285"/>
    <mergeCell ref="AA285:AB285"/>
    <mergeCell ref="AA286:AB286"/>
    <mergeCell ref="S288:T288"/>
    <mergeCell ref="AA288:AB288"/>
    <mergeCell ref="B287:C287"/>
    <mergeCell ref="D287:E287"/>
    <mergeCell ref="F287:G287"/>
    <mergeCell ref="O287:P287"/>
    <mergeCell ref="Q287:R287"/>
    <mergeCell ref="S287:T287"/>
    <mergeCell ref="F289:G289"/>
    <mergeCell ref="O289:P289"/>
    <mergeCell ref="Q289:R289"/>
    <mergeCell ref="S289:T289"/>
    <mergeCell ref="AA287:AB287"/>
    <mergeCell ref="B288:C288"/>
    <mergeCell ref="D288:E288"/>
    <mergeCell ref="F288:G288"/>
    <mergeCell ref="O288:P288"/>
    <mergeCell ref="Q288:R288"/>
    <mergeCell ref="AA289:AB289"/>
    <mergeCell ref="B290:C290"/>
    <mergeCell ref="D290:E290"/>
    <mergeCell ref="F290:G290"/>
    <mergeCell ref="O290:P290"/>
    <mergeCell ref="Q290:R290"/>
    <mergeCell ref="S290:T290"/>
    <mergeCell ref="AA290:AB290"/>
    <mergeCell ref="B289:C289"/>
    <mergeCell ref="D289:E289"/>
    <mergeCell ref="S292:T292"/>
    <mergeCell ref="AA292:AB292"/>
    <mergeCell ref="B291:C291"/>
    <mergeCell ref="D291:E291"/>
    <mergeCell ref="F291:G291"/>
    <mergeCell ref="O291:P291"/>
    <mergeCell ref="Q291:R291"/>
    <mergeCell ref="S291:T291"/>
    <mergeCell ref="F293:G293"/>
    <mergeCell ref="O293:P293"/>
    <mergeCell ref="Q293:R293"/>
    <mergeCell ref="S293:T293"/>
    <mergeCell ref="AA291:AB291"/>
    <mergeCell ref="B292:C292"/>
    <mergeCell ref="D292:E292"/>
    <mergeCell ref="F292:G292"/>
    <mergeCell ref="O292:P292"/>
    <mergeCell ref="Q292:R292"/>
    <mergeCell ref="AA293:AB293"/>
    <mergeCell ref="B294:C294"/>
    <mergeCell ref="D294:E294"/>
    <mergeCell ref="F294:G294"/>
    <mergeCell ref="O294:P294"/>
    <mergeCell ref="Q294:R294"/>
    <mergeCell ref="S294:T294"/>
    <mergeCell ref="AA294:AB294"/>
    <mergeCell ref="B293:C293"/>
    <mergeCell ref="D293:E293"/>
    <mergeCell ref="S296:T296"/>
    <mergeCell ref="AA296:AB296"/>
    <mergeCell ref="B295:C295"/>
    <mergeCell ref="D295:E295"/>
    <mergeCell ref="F295:G295"/>
    <mergeCell ref="O295:P295"/>
    <mergeCell ref="Q295:R295"/>
    <mergeCell ref="S295:T295"/>
    <mergeCell ref="F297:G297"/>
    <mergeCell ref="O297:P297"/>
    <mergeCell ref="Q297:R297"/>
    <mergeCell ref="S297:T297"/>
    <mergeCell ref="AA295:AB295"/>
    <mergeCell ref="B296:C296"/>
    <mergeCell ref="D296:E296"/>
    <mergeCell ref="F296:G296"/>
    <mergeCell ref="O296:P296"/>
    <mergeCell ref="Q296:R296"/>
    <mergeCell ref="AA297:AB297"/>
    <mergeCell ref="B298:C298"/>
    <mergeCell ref="D298:E298"/>
    <mergeCell ref="F298:G298"/>
    <mergeCell ref="O298:P298"/>
    <mergeCell ref="Q298:R298"/>
    <mergeCell ref="S298:T298"/>
    <mergeCell ref="AA298:AB298"/>
    <mergeCell ref="B297:C297"/>
    <mergeCell ref="D297:E297"/>
    <mergeCell ref="S300:T300"/>
    <mergeCell ref="AA300:AB300"/>
    <mergeCell ref="B299:C299"/>
    <mergeCell ref="D299:E299"/>
    <mergeCell ref="F299:G299"/>
    <mergeCell ref="O299:P299"/>
    <mergeCell ref="Q299:R299"/>
    <mergeCell ref="S299:T299"/>
    <mergeCell ref="F301:G301"/>
    <mergeCell ref="O301:P301"/>
    <mergeCell ref="Q301:R301"/>
    <mergeCell ref="S301:T301"/>
    <mergeCell ref="AA299:AB299"/>
    <mergeCell ref="B300:C300"/>
    <mergeCell ref="D300:E300"/>
    <mergeCell ref="F300:G300"/>
    <mergeCell ref="O300:P300"/>
    <mergeCell ref="Q300:R300"/>
    <mergeCell ref="AA301:AB301"/>
    <mergeCell ref="B302:C302"/>
    <mergeCell ref="D302:E302"/>
    <mergeCell ref="F302:G302"/>
    <mergeCell ref="O302:P302"/>
    <mergeCell ref="Q302:R302"/>
    <mergeCell ref="S302:T302"/>
    <mergeCell ref="AA302:AB302"/>
    <mergeCell ref="B301:C301"/>
    <mergeCell ref="D301:E301"/>
    <mergeCell ref="AA304:AB304"/>
    <mergeCell ref="B303:C303"/>
    <mergeCell ref="D303:E303"/>
    <mergeCell ref="F303:G303"/>
    <mergeCell ref="O303:P303"/>
    <mergeCell ref="Q303:R303"/>
    <mergeCell ref="S303:T303"/>
    <mergeCell ref="O305:P305"/>
    <mergeCell ref="Q305:R305"/>
    <mergeCell ref="S305:T305"/>
    <mergeCell ref="AA303:AB303"/>
    <mergeCell ref="B304:C304"/>
    <mergeCell ref="D304:E304"/>
    <mergeCell ref="F304:G304"/>
    <mergeCell ref="O304:P304"/>
    <mergeCell ref="Q304:R304"/>
    <mergeCell ref="S304:T304"/>
    <mergeCell ref="V310:AA310"/>
    <mergeCell ref="AA305:AB305"/>
    <mergeCell ref="B306:H306"/>
    <mergeCell ref="L306:Q306"/>
    <mergeCell ref="S306:U306"/>
    <mergeCell ref="W306:X306"/>
    <mergeCell ref="AA306:AB306"/>
    <mergeCell ref="B305:C305"/>
    <mergeCell ref="D305:E305"/>
    <mergeCell ref="F305:G305"/>
    <mergeCell ref="AA317:AB318"/>
    <mergeCell ref="Q317:R318"/>
    <mergeCell ref="S317:T318"/>
    <mergeCell ref="U317:Z317"/>
    <mergeCell ref="V308:AB308"/>
    <mergeCell ref="V309:AA309"/>
    <mergeCell ref="V311:AA311"/>
    <mergeCell ref="V312:AA312"/>
    <mergeCell ref="V313:AA313"/>
    <mergeCell ref="B315:H315"/>
    <mergeCell ref="J315:K315"/>
    <mergeCell ref="N315:R315"/>
    <mergeCell ref="S315:AB315"/>
    <mergeCell ref="B317:C318"/>
    <mergeCell ref="D317:E318"/>
    <mergeCell ref="F317:G318"/>
    <mergeCell ref="H317:H318"/>
    <mergeCell ref="I317:I318"/>
    <mergeCell ref="J317:J318"/>
    <mergeCell ref="D319:E319"/>
    <mergeCell ref="F319:G319"/>
    <mergeCell ref="O319:P319"/>
    <mergeCell ref="Q319:R319"/>
    <mergeCell ref="K317:K318"/>
    <mergeCell ref="M317:M318"/>
    <mergeCell ref="N317:N318"/>
    <mergeCell ref="O317:P318"/>
    <mergeCell ref="S319:T319"/>
    <mergeCell ref="AA319:AB319"/>
    <mergeCell ref="B320:C320"/>
    <mergeCell ref="D320:E320"/>
    <mergeCell ref="F320:G320"/>
    <mergeCell ref="O320:P320"/>
    <mergeCell ref="Q320:R320"/>
    <mergeCell ref="S320:T320"/>
    <mergeCell ref="AA320:AB320"/>
    <mergeCell ref="B319:C319"/>
    <mergeCell ref="S322:T322"/>
    <mergeCell ref="AA322:AB322"/>
    <mergeCell ref="B321:C321"/>
    <mergeCell ref="D321:E321"/>
    <mergeCell ref="F321:G321"/>
    <mergeCell ref="O321:P321"/>
    <mergeCell ref="Q321:R321"/>
    <mergeCell ref="S321:T321"/>
    <mergeCell ref="F323:G323"/>
    <mergeCell ref="O323:P323"/>
    <mergeCell ref="Q323:R323"/>
    <mergeCell ref="S323:T323"/>
    <mergeCell ref="AA321:AB321"/>
    <mergeCell ref="B322:C322"/>
    <mergeCell ref="D322:E322"/>
    <mergeCell ref="F322:G322"/>
    <mergeCell ref="O322:P322"/>
    <mergeCell ref="Q322:R322"/>
    <mergeCell ref="AA323:AB323"/>
    <mergeCell ref="B324:C324"/>
    <mergeCell ref="D324:E324"/>
    <mergeCell ref="F324:G324"/>
    <mergeCell ref="O324:P324"/>
    <mergeCell ref="Q324:R324"/>
    <mergeCell ref="S324:T324"/>
    <mergeCell ref="AA324:AB324"/>
    <mergeCell ref="B323:C323"/>
    <mergeCell ref="D323:E323"/>
    <mergeCell ref="S326:T326"/>
    <mergeCell ref="AA326:AB326"/>
    <mergeCell ref="B325:C325"/>
    <mergeCell ref="D325:E325"/>
    <mergeCell ref="F325:G325"/>
    <mergeCell ref="O325:P325"/>
    <mergeCell ref="Q325:R325"/>
    <mergeCell ref="S325:T325"/>
    <mergeCell ref="F327:G327"/>
    <mergeCell ref="O327:P327"/>
    <mergeCell ref="Q327:R327"/>
    <mergeCell ref="S327:T327"/>
    <mergeCell ref="AA325:AB325"/>
    <mergeCell ref="B326:C326"/>
    <mergeCell ref="D326:E326"/>
    <mergeCell ref="F326:G326"/>
    <mergeCell ref="O326:P326"/>
    <mergeCell ref="Q326:R326"/>
    <mergeCell ref="AA327:AB327"/>
    <mergeCell ref="B328:C328"/>
    <mergeCell ref="D328:E328"/>
    <mergeCell ref="F328:G328"/>
    <mergeCell ref="O328:P328"/>
    <mergeCell ref="Q328:R328"/>
    <mergeCell ref="S328:T328"/>
    <mergeCell ref="AA328:AB328"/>
    <mergeCell ref="B327:C327"/>
    <mergeCell ref="D327:E327"/>
    <mergeCell ref="S330:T330"/>
    <mergeCell ref="AA330:AB330"/>
    <mergeCell ref="B329:C329"/>
    <mergeCell ref="D329:E329"/>
    <mergeCell ref="F329:G329"/>
    <mergeCell ref="O329:P329"/>
    <mergeCell ref="Q329:R329"/>
    <mergeCell ref="S329:T329"/>
    <mergeCell ref="F331:G331"/>
    <mergeCell ref="O331:P331"/>
    <mergeCell ref="Q331:R331"/>
    <mergeCell ref="S331:T331"/>
    <mergeCell ref="AA329:AB329"/>
    <mergeCell ref="B330:C330"/>
    <mergeCell ref="D330:E330"/>
    <mergeCell ref="F330:G330"/>
    <mergeCell ref="O330:P330"/>
    <mergeCell ref="Q330:R330"/>
    <mergeCell ref="AA331:AB331"/>
    <mergeCell ref="B332:C332"/>
    <mergeCell ref="D332:E332"/>
    <mergeCell ref="F332:G332"/>
    <mergeCell ref="O332:P332"/>
    <mergeCell ref="Q332:R332"/>
    <mergeCell ref="S332:T332"/>
    <mergeCell ref="AA332:AB332"/>
    <mergeCell ref="B331:C331"/>
    <mergeCell ref="D331:E331"/>
    <mergeCell ref="S334:T334"/>
    <mergeCell ref="AA334:AB334"/>
    <mergeCell ref="B333:C333"/>
    <mergeCell ref="D333:E333"/>
    <mergeCell ref="F333:G333"/>
    <mergeCell ref="O333:P333"/>
    <mergeCell ref="Q333:R333"/>
    <mergeCell ref="S333:T333"/>
    <mergeCell ref="F335:G335"/>
    <mergeCell ref="O335:P335"/>
    <mergeCell ref="Q335:R335"/>
    <mergeCell ref="S335:T335"/>
    <mergeCell ref="AA333:AB333"/>
    <mergeCell ref="B334:C334"/>
    <mergeCell ref="D334:E334"/>
    <mergeCell ref="F334:G334"/>
    <mergeCell ref="O334:P334"/>
    <mergeCell ref="Q334:R334"/>
    <mergeCell ref="AA335:AB335"/>
    <mergeCell ref="B336:C336"/>
    <mergeCell ref="D336:E336"/>
    <mergeCell ref="F336:G336"/>
    <mergeCell ref="O336:P336"/>
    <mergeCell ref="Q336:R336"/>
    <mergeCell ref="S336:T336"/>
    <mergeCell ref="AA336:AB336"/>
    <mergeCell ref="B335:C335"/>
    <mergeCell ref="D335:E335"/>
    <mergeCell ref="AA338:AB338"/>
    <mergeCell ref="B337:C337"/>
    <mergeCell ref="D337:E337"/>
    <mergeCell ref="F337:G337"/>
    <mergeCell ref="O337:P337"/>
    <mergeCell ref="Q337:R337"/>
    <mergeCell ref="S337:T337"/>
    <mergeCell ref="O339:P339"/>
    <mergeCell ref="Q339:R339"/>
    <mergeCell ref="S339:T339"/>
    <mergeCell ref="AA337:AB337"/>
    <mergeCell ref="B338:C338"/>
    <mergeCell ref="D338:E338"/>
    <mergeCell ref="F338:G338"/>
    <mergeCell ref="O338:P338"/>
    <mergeCell ref="Q338:R338"/>
    <mergeCell ref="S338:T338"/>
    <mergeCell ref="V344:AA344"/>
    <mergeCell ref="AA339:AB339"/>
    <mergeCell ref="B340:H340"/>
    <mergeCell ref="L340:Q340"/>
    <mergeCell ref="S340:U340"/>
    <mergeCell ref="W340:X340"/>
    <mergeCell ref="AA340:AB340"/>
    <mergeCell ref="B339:C339"/>
    <mergeCell ref="D339:E339"/>
    <mergeCell ref="F339:G339"/>
    <mergeCell ref="AA351:AB352"/>
    <mergeCell ref="Q351:R352"/>
    <mergeCell ref="S351:T352"/>
    <mergeCell ref="U351:Z351"/>
    <mergeCell ref="V342:AB342"/>
    <mergeCell ref="V343:AA343"/>
    <mergeCell ref="V345:AA345"/>
    <mergeCell ref="V346:AA346"/>
    <mergeCell ref="V347:AA347"/>
    <mergeCell ref="B349:H349"/>
    <mergeCell ref="J349:K349"/>
    <mergeCell ref="N349:R349"/>
    <mergeCell ref="S349:AB349"/>
    <mergeCell ref="B351:C352"/>
    <mergeCell ref="D351:E352"/>
    <mergeCell ref="F351:G352"/>
    <mergeCell ref="H351:H352"/>
    <mergeCell ref="I351:I352"/>
    <mergeCell ref="J351:J352"/>
    <mergeCell ref="D353:E353"/>
    <mergeCell ref="F353:G353"/>
    <mergeCell ref="O353:P353"/>
    <mergeCell ref="Q353:R353"/>
    <mergeCell ref="K351:K352"/>
    <mergeCell ref="M351:M352"/>
    <mergeCell ref="N351:N352"/>
    <mergeCell ref="O351:P352"/>
    <mergeCell ref="S353:T353"/>
    <mergeCell ref="AA353:AB353"/>
    <mergeCell ref="B354:C354"/>
    <mergeCell ref="D354:E354"/>
    <mergeCell ref="F354:G354"/>
    <mergeCell ref="O354:P354"/>
    <mergeCell ref="Q354:R354"/>
    <mergeCell ref="S354:T354"/>
    <mergeCell ref="AA354:AB354"/>
    <mergeCell ref="B353:C353"/>
    <mergeCell ref="S356:T356"/>
    <mergeCell ref="AA356:AB356"/>
    <mergeCell ref="B355:C355"/>
    <mergeCell ref="D355:E355"/>
    <mergeCell ref="F355:G355"/>
    <mergeCell ref="O355:P355"/>
    <mergeCell ref="Q355:R355"/>
    <mergeCell ref="S355:T355"/>
    <mergeCell ref="F357:G357"/>
    <mergeCell ref="O357:P357"/>
    <mergeCell ref="Q357:R357"/>
    <mergeCell ref="S357:T357"/>
    <mergeCell ref="AA355:AB355"/>
    <mergeCell ref="B356:C356"/>
    <mergeCell ref="D356:E356"/>
    <mergeCell ref="F356:G356"/>
    <mergeCell ref="O356:P356"/>
    <mergeCell ref="Q356:R356"/>
    <mergeCell ref="AA357:AB357"/>
    <mergeCell ref="B358:C358"/>
    <mergeCell ref="D358:E358"/>
    <mergeCell ref="F358:G358"/>
    <mergeCell ref="O358:P358"/>
    <mergeCell ref="Q358:R358"/>
    <mergeCell ref="S358:T358"/>
    <mergeCell ref="AA358:AB358"/>
    <mergeCell ref="B357:C357"/>
    <mergeCell ref="D357:E357"/>
    <mergeCell ref="S360:T360"/>
    <mergeCell ref="AA360:AB360"/>
    <mergeCell ref="B359:C359"/>
    <mergeCell ref="D359:E359"/>
    <mergeCell ref="F359:G359"/>
    <mergeCell ref="O359:P359"/>
    <mergeCell ref="Q359:R359"/>
    <mergeCell ref="S359:T359"/>
    <mergeCell ref="F361:G361"/>
    <mergeCell ref="O361:P361"/>
    <mergeCell ref="Q361:R361"/>
    <mergeCell ref="S361:T361"/>
    <mergeCell ref="AA359:AB359"/>
    <mergeCell ref="B360:C360"/>
    <mergeCell ref="D360:E360"/>
    <mergeCell ref="F360:G360"/>
    <mergeCell ref="O360:P360"/>
    <mergeCell ref="Q360:R360"/>
    <mergeCell ref="AA361:AB361"/>
    <mergeCell ref="B362:C362"/>
    <mergeCell ref="D362:E362"/>
    <mergeCell ref="F362:G362"/>
    <mergeCell ref="O362:P362"/>
    <mergeCell ref="Q362:R362"/>
    <mergeCell ref="S362:T362"/>
    <mergeCell ref="AA362:AB362"/>
    <mergeCell ref="B361:C361"/>
    <mergeCell ref="D361:E361"/>
    <mergeCell ref="S364:T364"/>
    <mergeCell ref="AA364:AB364"/>
    <mergeCell ref="B363:C363"/>
    <mergeCell ref="D363:E363"/>
    <mergeCell ref="F363:G363"/>
    <mergeCell ref="O363:P363"/>
    <mergeCell ref="Q363:R363"/>
    <mergeCell ref="S363:T363"/>
    <mergeCell ref="F365:G365"/>
    <mergeCell ref="O365:P365"/>
    <mergeCell ref="Q365:R365"/>
    <mergeCell ref="S365:T365"/>
    <mergeCell ref="AA363:AB363"/>
    <mergeCell ref="B364:C364"/>
    <mergeCell ref="D364:E364"/>
    <mergeCell ref="F364:G364"/>
    <mergeCell ref="O364:P364"/>
    <mergeCell ref="Q364:R364"/>
    <mergeCell ref="AA365:AB365"/>
    <mergeCell ref="B366:C366"/>
    <mergeCell ref="D366:E366"/>
    <mergeCell ref="F366:G366"/>
    <mergeCell ref="O366:P366"/>
    <mergeCell ref="Q366:R366"/>
    <mergeCell ref="S366:T366"/>
    <mergeCell ref="AA366:AB366"/>
    <mergeCell ref="B365:C365"/>
    <mergeCell ref="D365:E365"/>
    <mergeCell ref="S368:T368"/>
    <mergeCell ref="AA368:AB368"/>
    <mergeCell ref="B367:C367"/>
    <mergeCell ref="D367:E367"/>
    <mergeCell ref="F367:G367"/>
    <mergeCell ref="O367:P367"/>
    <mergeCell ref="Q367:R367"/>
    <mergeCell ref="S367:T367"/>
    <mergeCell ref="F369:G369"/>
    <mergeCell ref="O369:P369"/>
    <mergeCell ref="Q369:R369"/>
    <mergeCell ref="S369:T369"/>
    <mergeCell ref="AA367:AB367"/>
    <mergeCell ref="B368:C368"/>
    <mergeCell ref="D368:E368"/>
    <mergeCell ref="F368:G368"/>
    <mergeCell ref="O368:P368"/>
    <mergeCell ref="Q368:R368"/>
    <mergeCell ref="AA369:AB369"/>
    <mergeCell ref="B370:C370"/>
    <mergeCell ref="D370:E370"/>
    <mergeCell ref="F370:G370"/>
    <mergeCell ref="O370:P370"/>
    <mergeCell ref="Q370:R370"/>
    <mergeCell ref="S370:T370"/>
    <mergeCell ref="AA370:AB370"/>
    <mergeCell ref="B369:C369"/>
    <mergeCell ref="D369:E369"/>
    <mergeCell ref="AA372:AB372"/>
    <mergeCell ref="B371:C371"/>
    <mergeCell ref="D371:E371"/>
    <mergeCell ref="F371:G371"/>
    <mergeCell ref="O371:P371"/>
    <mergeCell ref="Q371:R371"/>
    <mergeCell ref="S371:T371"/>
    <mergeCell ref="O373:P373"/>
    <mergeCell ref="Q373:R373"/>
    <mergeCell ref="S373:T373"/>
    <mergeCell ref="AA371:AB371"/>
    <mergeCell ref="B372:C372"/>
    <mergeCell ref="D372:E372"/>
    <mergeCell ref="F372:G372"/>
    <mergeCell ref="O372:P372"/>
    <mergeCell ref="Q372:R372"/>
    <mergeCell ref="S372:T372"/>
    <mergeCell ref="V378:AA378"/>
    <mergeCell ref="AA373:AB373"/>
    <mergeCell ref="B374:H374"/>
    <mergeCell ref="L374:Q374"/>
    <mergeCell ref="S374:U374"/>
    <mergeCell ref="W374:X374"/>
    <mergeCell ref="AA374:AB374"/>
    <mergeCell ref="B373:C373"/>
    <mergeCell ref="D373:E373"/>
    <mergeCell ref="F373:G373"/>
    <mergeCell ref="AA385:AB386"/>
    <mergeCell ref="Q385:R386"/>
    <mergeCell ref="S385:T386"/>
    <mergeCell ref="U385:Z385"/>
    <mergeCell ref="V376:AB376"/>
    <mergeCell ref="V377:AA377"/>
    <mergeCell ref="V379:AA379"/>
    <mergeCell ref="V380:AA380"/>
    <mergeCell ref="V381:AA381"/>
    <mergeCell ref="B383:H383"/>
    <mergeCell ref="J383:K383"/>
    <mergeCell ref="N383:R383"/>
    <mergeCell ref="S383:AB383"/>
    <mergeCell ref="B385:C386"/>
    <mergeCell ref="D385:E386"/>
    <mergeCell ref="F385:G386"/>
    <mergeCell ref="H385:H386"/>
    <mergeCell ref="I385:I386"/>
    <mergeCell ref="J385:J386"/>
    <mergeCell ref="D387:E387"/>
    <mergeCell ref="F387:G387"/>
    <mergeCell ref="O387:P387"/>
    <mergeCell ref="Q387:R387"/>
    <mergeCell ref="K385:K386"/>
    <mergeCell ref="M385:M386"/>
    <mergeCell ref="N385:N386"/>
    <mergeCell ref="O385:P386"/>
    <mergeCell ref="S387:T387"/>
    <mergeCell ref="AA387:AB387"/>
    <mergeCell ref="B388:C388"/>
    <mergeCell ref="D388:E388"/>
    <mergeCell ref="F388:G388"/>
    <mergeCell ref="O388:P388"/>
    <mergeCell ref="Q388:R388"/>
    <mergeCell ref="S388:T388"/>
    <mergeCell ref="AA388:AB388"/>
    <mergeCell ref="B387:C387"/>
    <mergeCell ref="S390:T390"/>
    <mergeCell ref="AA390:AB390"/>
    <mergeCell ref="B389:C389"/>
    <mergeCell ref="D389:E389"/>
    <mergeCell ref="F389:G389"/>
    <mergeCell ref="O389:P389"/>
    <mergeCell ref="Q389:R389"/>
    <mergeCell ref="S389:T389"/>
    <mergeCell ref="F391:G391"/>
    <mergeCell ref="O391:P391"/>
    <mergeCell ref="Q391:R391"/>
    <mergeCell ref="S391:T391"/>
    <mergeCell ref="AA389:AB389"/>
    <mergeCell ref="B390:C390"/>
    <mergeCell ref="D390:E390"/>
    <mergeCell ref="F390:G390"/>
    <mergeCell ref="O390:P390"/>
    <mergeCell ref="Q390:R390"/>
    <mergeCell ref="AA391:AB391"/>
    <mergeCell ref="B392:C392"/>
    <mergeCell ref="D392:E392"/>
    <mergeCell ref="F392:G392"/>
    <mergeCell ref="O392:P392"/>
    <mergeCell ref="Q392:R392"/>
    <mergeCell ref="S392:T392"/>
    <mergeCell ref="AA392:AB392"/>
    <mergeCell ref="B391:C391"/>
    <mergeCell ref="D391:E391"/>
    <mergeCell ref="S394:T394"/>
    <mergeCell ref="AA394:AB394"/>
    <mergeCell ref="B393:C393"/>
    <mergeCell ref="D393:E393"/>
    <mergeCell ref="F393:G393"/>
    <mergeCell ref="O393:P393"/>
    <mergeCell ref="Q393:R393"/>
    <mergeCell ref="S393:T393"/>
    <mergeCell ref="F395:G395"/>
    <mergeCell ref="O395:P395"/>
    <mergeCell ref="Q395:R395"/>
    <mergeCell ref="S395:T395"/>
    <mergeCell ref="AA393:AB393"/>
    <mergeCell ref="B394:C394"/>
    <mergeCell ref="D394:E394"/>
    <mergeCell ref="F394:G394"/>
    <mergeCell ref="O394:P394"/>
    <mergeCell ref="Q394:R394"/>
    <mergeCell ref="AA395:AB395"/>
    <mergeCell ref="B396:C396"/>
    <mergeCell ref="D396:E396"/>
    <mergeCell ref="F396:G396"/>
    <mergeCell ref="O396:P396"/>
    <mergeCell ref="Q396:R396"/>
    <mergeCell ref="S396:T396"/>
    <mergeCell ref="AA396:AB396"/>
    <mergeCell ref="B395:C395"/>
    <mergeCell ref="D395:E395"/>
    <mergeCell ref="S398:T398"/>
    <mergeCell ref="AA398:AB398"/>
    <mergeCell ref="B397:C397"/>
    <mergeCell ref="D397:E397"/>
    <mergeCell ref="F397:G397"/>
    <mergeCell ref="O397:P397"/>
    <mergeCell ref="Q397:R397"/>
    <mergeCell ref="S397:T397"/>
    <mergeCell ref="F399:G399"/>
    <mergeCell ref="O399:P399"/>
    <mergeCell ref="Q399:R399"/>
    <mergeCell ref="S399:T399"/>
    <mergeCell ref="AA397:AB397"/>
    <mergeCell ref="B398:C398"/>
    <mergeCell ref="D398:E398"/>
    <mergeCell ref="F398:G398"/>
    <mergeCell ref="O398:P398"/>
    <mergeCell ref="Q398:R398"/>
    <mergeCell ref="AA399:AB399"/>
    <mergeCell ref="B400:C400"/>
    <mergeCell ref="D400:E400"/>
    <mergeCell ref="F400:G400"/>
    <mergeCell ref="O400:P400"/>
    <mergeCell ref="Q400:R400"/>
    <mergeCell ref="S400:T400"/>
    <mergeCell ref="AA400:AB400"/>
    <mergeCell ref="B399:C399"/>
    <mergeCell ref="D399:E399"/>
    <mergeCell ref="S402:T402"/>
    <mergeCell ref="AA402:AB402"/>
    <mergeCell ref="B401:C401"/>
    <mergeCell ref="D401:E401"/>
    <mergeCell ref="F401:G401"/>
    <mergeCell ref="O401:P401"/>
    <mergeCell ref="Q401:R401"/>
    <mergeCell ref="S401:T401"/>
    <mergeCell ref="F403:G403"/>
    <mergeCell ref="O403:P403"/>
    <mergeCell ref="Q403:R403"/>
    <mergeCell ref="S403:T403"/>
    <mergeCell ref="AA401:AB401"/>
    <mergeCell ref="B402:C402"/>
    <mergeCell ref="D402:E402"/>
    <mergeCell ref="F402:G402"/>
    <mergeCell ref="O402:P402"/>
    <mergeCell ref="Q402:R402"/>
    <mergeCell ref="AA403:AB403"/>
    <mergeCell ref="B404:C404"/>
    <mergeCell ref="D404:E404"/>
    <mergeCell ref="F404:G404"/>
    <mergeCell ref="O404:P404"/>
    <mergeCell ref="Q404:R404"/>
    <mergeCell ref="S404:T404"/>
    <mergeCell ref="AA404:AB404"/>
    <mergeCell ref="B403:C403"/>
    <mergeCell ref="D403:E403"/>
    <mergeCell ref="AA406:AB406"/>
    <mergeCell ref="B405:C405"/>
    <mergeCell ref="D405:E405"/>
    <mergeCell ref="F405:G405"/>
    <mergeCell ref="O405:P405"/>
    <mergeCell ref="Q405:R405"/>
    <mergeCell ref="S405:T405"/>
    <mergeCell ref="O407:P407"/>
    <mergeCell ref="Q407:R407"/>
    <mergeCell ref="S407:T407"/>
    <mergeCell ref="AA405:AB405"/>
    <mergeCell ref="B406:C406"/>
    <mergeCell ref="D406:E406"/>
    <mergeCell ref="F406:G406"/>
    <mergeCell ref="O406:P406"/>
    <mergeCell ref="Q406:R406"/>
    <mergeCell ref="S406:T406"/>
    <mergeCell ref="V412:AA412"/>
    <mergeCell ref="AA407:AB407"/>
    <mergeCell ref="B408:H408"/>
    <mergeCell ref="L408:Q408"/>
    <mergeCell ref="S408:U408"/>
    <mergeCell ref="W408:X408"/>
    <mergeCell ref="AA408:AB408"/>
    <mergeCell ref="B407:C407"/>
    <mergeCell ref="D407:E407"/>
    <mergeCell ref="F407:G407"/>
    <mergeCell ref="AA419:AB420"/>
    <mergeCell ref="Q419:R420"/>
    <mergeCell ref="S419:T420"/>
    <mergeCell ref="U419:Z419"/>
    <mergeCell ref="V410:AB410"/>
    <mergeCell ref="V411:AA411"/>
    <mergeCell ref="V413:AA413"/>
    <mergeCell ref="V414:AA414"/>
    <mergeCell ref="V415:AA415"/>
    <mergeCell ref="B417:H417"/>
    <mergeCell ref="J417:K417"/>
    <mergeCell ref="N417:R417"/>
    <mergeCell ref="S417:AB417"/>
    <mergeCell ref="B419:C420"/>
    <mergeCell ref="D419:E420"/>
    <mergeCell ref="F419:G420"/>
    <mergeCell ref="H419:H420"/>
    <mergeCell ref="I419:I420"/>
    <mergeCell ref="J419:J420"/>
    <mergeCell ref="D421:E421"/>
    <mergeCell ref="F421:G421"/>
    <mergeCell ref="O421:P421"/>
    <mergeCell ref="Q421:R421"/>
    <mergeCell ref="K419:K420"/>
    <mergeCell ref="M419:M420"/>
    <mergeCell ref="N419:N420"/>
    <mergeCell ref="O419:P420"/>
    <mergeCell ref="S421:T421"/>
    <mergeCell ref="AA421:AB421"/>
    <mergeCell ref="B422:C422"/>
    <mergeCell ref="D422:E422"/>
    <mergeCell ref="F422:G422"/>
    <mergeCell ref="O422:P422"/>
    <mergeCell ref="Q422:R422"/>
    <mergeCell ref="S422:T422"/>
    <mergeCell ref="AA422:AB422"/>
    <mergeCell ref="B421:C421"/>
    <mergeCell ref="S424:T424"/>
    <mergeCell ref="AA424:AB424"/>
    <mergeCell ref="B423:C423"/>
    <mergeCell ref="D423:E423"/>
    <mergeCell ref="F423:G423"/>
    <mergeCell ref="O423:P423"/>
    <mergeCell ref="Q423:R423"/>
    <mergeCell ref="S423:T423"/>
    <mergeCell ref="F425:G425"/>
    <mergeCell ref="O425:P425"/>
    <mergeCell ref="Q425:R425"/>
    <mergeCell ref="S425:T425"/>
    <mergeCell ref="AA423:AB423"/>
    <mergeCell ref="B424:C424"/>
    <mergeCell ref="D424:E424"/>
    <mergeCell ref="F424:G424"/>
    <mergeCell ref="O424:P424"/>
    <mergeCell ref="Q424:R424"/>
    <mergeCell ref="AA425:AB425"/>
    <mergeCell ref="B426:C426"/>
    <mergeCell ref="D426:E426"/>
    <mergeCell ref="F426:G426"/>
    <mergeCell ref="O426:P426"/>
    <mergeCell ref="Q426:R426"/>
    <mergeCell ref="S426:T426"/>
    <mergeCell ref="AA426:AB426"/>
    <mergeCell ref="B425:C425"/>
    <mergeCell ref="D425:E425"/>
    <mergeCell ref="S428:T428"/>
    <mergeCell ref="AA428:AB428"/>
    <mergeCell ref="B427:C427"/>
    <mergeCell ref="D427:E427"/>
    <mergeCell ref="F427:G427"/>
    <mergeCell ref="O427:P427"/>
    <mergeCell ref="Q427:R427"/>
    <mergeCell ref="S427:T427"/>
    <mergeCell ref="F429:G429"/>
    <mergeCell ref="O429:P429"/>
    <mergeCell ref="Q429:R429"/>
    <mergeCell ref="S429:T429"/>
    <mergeCell ref="AA427:AB427"/>
    <mergeCell ref="B428:C428"/>
    <mergeCell ref="D428:E428"/>
    <mergeCell ref="F428:G428"/>
    <mergeCell ref="O428:P428"/>
    <mergeCell ref="Q428:R428"/>
    <mergeCell ref="AA429:AB429"/>
    <mergeCell ref="B430:C430"/>
    <mergeCell ref="D430:E430"/>
    <mergeCell ref="F430:G430"/>
    <mergeCell ref="O430:P430"/>
    <mergeCell ref="Q430:R430"/>
    <mergeCell ref="S430:T430"/>
    <mergeCell ref="AA430:AB430"/>
    <mergeCell ref="B429:C429"/>
    <mergeCell ref="D429:E429"/>
    <mergeCell ref="S432:T432"/>
    <mergeCell ref="AA432:AB432"/>
    <mergeCell ref="B431:C431"/>
    <mergeCell ref="D431:E431"/>
    <mergeCell ref="F431:G431"/>
    <mergeCell ref="O431:P431"/>
    <mergeCell ref="Q431:R431"/>
    <mergeCell ref="S431:T431"/>
    <mergeCell ref="F433:G433"/>
    <mergeCell ref="O433:P433"/>
    <mergeCell ref="Q433:R433"/>
    <mergeCell ref="S433:T433"/>
    <mergeCell ref="AA431:AB431"/>
    <mergeCell ref="B432:C432"/>
    <mergeCell ref="D432:E432"/>
    <mergeCell ref="F432:G432"/>
    <mergeCell ref="O432:P432"/>
    <mergeCell ref="Q432:R432"/>
    <mergeCell ref="AA433:AB433"/>
    <mergeCell ref="B434:C434"/>
    <mergeCell ref="D434:E434"/>
    <mergeCell ref="F434:G434"/>
    <mergeCell ref="O434:P434"/>
    <mergeCell ref="Q434:R434"/>
    <mergeCell ref="S434:T434"/>
    <mergeCell ref="AA434:AB434"/>
    <mergeCell ref="B433:C433"/>
    <mergeCell ref="D433:E433"/>
    <mergeCell ref="S436:T436"/>
    <mergeCell ref="AA436:AB436"/>
    <mergeCell ref="B435:C435"/>
    <mergeCell ref="D435:E435"/>
    <mergeCell ref="F435:G435"/>
    <mergeCell ref="O435:P435"/>
    <mergeCell ref="Q435:R435"/>
    <mergeCell ref="S435:T435"/>
    <mergeCell ref="F437:G437"/>
    <mergeCell ref="O437:P437"/>
    <mergeCell ref="Q437:R437"/>
    <mergeCell ref="S437:T437"/>
    <mergeCell ref="AA435:AB435"/>
    <mergeCell ref="B436:C436"/>
    <mergeCell ref="D436:E436"/>
    <mergeCell ref="F436:G436"/>
    <mergeCell ref="O436:P436"/>
    <mergeCell ref="Q436:R436"/>
    <mergeCell ref="AA437:AB437"/>
    <mergeCell ref="B438:C438"/>
    <mergeCell ref="D438:E438"/>
    <mergeCell ref="F438:G438"/>
    <mergeCell ref="O438:P438"/>
    <mergeCell ref="Q438:R438"/>
    <mergeCell ref="S438:T438"/>
    <mergeCell ref="AA438:AB438"/>
    <mergeCell ref="B437:C437"/>
    <mergeCell ref="D437:E437"/>
    <mergeCell ref="AA440:AB440"/>
    <mergeCell ref="B439:C439"/>
    <mergeCell ref="D439:E439"/>
    <mergeCell ref="F439:G439"/>
    <mergeCell ref="O439:P439"/>
    <mergeCell ref="Q439:R439"/>
    <mergeCell ref="S439:T439"/>
    <mergeCell ref="O441:P441"/>
    <mergeCell ref="Q441:R441"/>
    <mergeCell ref="S441:T441"/>
    <mergeCell ref="AA439:AB439"/>
    <mergeCell ref="B440:C440"/>
    <mergeCell ref="D440:E440"/>
    <mergeCell ref="F440:G440"/>
    <mergeCell ref="O440:P440"/>
    <mergeCell ref="Q440:R440"/>
    <mergeCell ref="S440:T440"/>
    <mergeCell ref="V446:AA446"/>
    <mergeCell ref="AA441:AB441"/>
    <mergeCell ref="B442:H442"/>
    <mergeCell ref="L442:Q442"/>
    <mergeCell ref="S442:U442"/>
    <mergeCell ref="W442:X442"/>
    <mergeCell ref="AA442:AB442"/>
    <mergeCell ref="B441:C441"/>
    <mergeCell ref="D441:E441"/>
    <mergeCell ref="F441:G441"/>
    <mergeCell ref="AA453:AB454"/>
    <mergeCell ref="Q453:R454"/>
    <mergeCell ref="S453:T454"/>
    <mergeCell ref="U453:Z453"/>
    <mergeCell ref="V444:AB444"/>
    <mergeCell ref="V445:AA445"/>
    <mergeCell ref="V447:AA447"/>
    <mergeCell ref="V448:AA448"/>
    <mergeCell ref="V449:AA449"/>
    <mergeCell ref="B451:H451"/>
    <mergeCell ref="J451:K451"/>
    <mergeCell ref="N451:R451"/>
    <mergeCell ref="S451:AB451"/>
    <mergeCell ref="B453:C454"/>
    <mergeCell ref="D453:E454"/>
    <mergeCell ref="F453:G454"/>
    <mergeCell ref="H453:H454"/>
    <mergeCell ref="I453:I454"/>
    <mergeCell ref="J453:J454"/>
    <mergeCell ref="D455:E455"/>
    <mergeCell ref="F455:G455"/>
    <mergeCell ref="O455:P455"/>
    <mergeCell ref="Q455:R455"/>
    <mergeCell ref="K453:K454"/>
    <mergeCell ref="M453:M454"/>
    <mergeCell ref="N453:N454"/>
    <mergeCell ref="O453:P454"/>
    <mergeCell ref="S455:T455"/>
    <mergeCell ref="AA455:AB455"/>
    <mergeCell ref="B456:C456"/>
    <mergeCell ref="D456:E456"/>
    <mergeCell ref="F456:G456"/>
    <mergeCell ref="O456:P456"/>
    <mergeCell ref="Q456:R456"/>
    <mergeCell ref="S456:T456"/>
    <mergeCell ref="AA456:AB456"/>
    <mergeCell ref="B455:C455"/>
    <mergeCell ref="S458:T458"/>
    <mergeCell ref="AA458:AB458"/>
    <mergeCell ref="B457:C457"/>
    <mergeCell ref="D457:E457"/>
    <mergeCell ref="F457:G457"/>
    <mergeCell ref="O457:P457"/>
    <mergeCell ref="Q457:R457"/>
    <mergeCell ref="S457:T457"/>
    <mergeCell ref="F459:G459"/>
    <mergeCell ref="O459:P459"/>
    <mergeCell ref="Q459:R459"/>
    <mergeCell ref="S459:T459"/>
    <mergeCell ref="AA457:AB457"/>
    <mergeCell ref="B458:C458"/>
    <mergeCell ref="D458:E458"/>
    <mergeCell ref="F458:G458"/>
    <mergeCell ref="O458:P458"/>
    <mergeCell ref="Q458:R458"/>
    <mergeCell ref="AA459:AB459"/>
    <mergeCell ref="B460:C460"/>
    <mergeCell ref="D460:E460"/>
    <mergeCell ref="F460:G460"/>
    <mergeCell ref="O460:P460"/>
    <mergeCell ref="Q460:R460"/>
    <mergeCell ref="S460:T460"/>
    <mergeCell ref="AA460:AB460"/>
    <mergeCell ref="B459:C459"/>
    <mergeCell ref="D459:E459"/>
    <mergeCell ref="S462:T462"/>
    <mergeCell ref="AA462:AB462"/>
    <mergeCell ref="B461:C461"/>
    <mergeCell ref="D461:E461"/>
    <mergeCell ref="F461:G461"/>
    <mergeCell ref="O461:P461"/>
    <mergeCell ref="Q461:R461"/>
    <mergeCell ref="S461:T461"/>
    <mergeCell ref="F463:G463"/>
    <mergeCell ref="O463:P463"/>
    <mergeCell ref="Q463:R463"/>
    <mergeCell ref="S463:T463"/>
    <mergeCell ref="AA461:AB461"/>
    <mergeCell ref="B462:C462"/>
    <mergeCell ref="D462:E462"/>
    <mergeCell ref="F462:G462"/>
    <mergeCell ref="O462:P462"/>
    <mergeCell ref="Q462:R462"/>
    <mergeCell ref="AA463:AB463"/>
    <mergeCell ref="B464:C464"/>
    <mergeCell ref="D464:E464"/>
    <mergeCell ref="F464:G464"/>
    <mergeCell ref="O464:P464"/>
    <mergeCell ref="Q464:R464"/>
    <mergeCell ref="S464:T464"/>
    <mergeCell ref="AA464:AB464"/>
    <mergeCell ref="B463:C463"/>
    <mergeCell ref="D463:E463"/>
    <mergeCell ref="S466:T466"/>
    <mergeCell ref="AA466:AB466"/>
    <mergeCell ref="B465:C465"/>
    <mergeCell ref="D465:E465"/>
    <mergeCell ref="F465:G465"/>
    <mergeCell ref="O465:P465"/>
    <mergeCell ref="Q465:R465"/>
    <mergeCell ref="S465:T465"/>
    <mergeCell ref="F467:G467"/>
    <mergeCell ref="O467:P467"/>
    <mergeCell ref="Q467:R467"/>
    <mergeCell ref="S467:T467"/>
    <mergeCell ref="AA465:AB465"/>
    <mergeCell ref="B466:C466"/>
    <mergeCell ref="D466:E466"/>
    <mergeCell ref="F466:G466"/>
    <mergeCell ref="O466:P466"/>
    <mergeCell ref="Q466:R466"/>
    <mergeCell ref="AA467:AB467"/>
    <mergeCell ref="B468:C468"/>
    <mergeCell ref="D468:E468"/>
    <mergeCell ref="F468:G468"/>
    <mergeCell ref="O468:P468"/>
    <mergeCell ref="Q468:R468"/>
    <mergeCell ref="S468:T468"/>
    <mergeCell ref="AA468:AB468"/>
    <mergeCell ref="B467:C467"/>
    <mergeCell ref="D467:E467"/>
    <mergeCell ref="S470:T470"/>
    <mergeCell ref="AA470:AB470"/>
    <mergeCell ref="B469:C469"/>
    <mergeCell ref="D469:E469"/>
    <mergeCell ref="F469:G469"/>
    <mergeCell ref="O469:P469"/>
    <mergeCell ref="Q469:R469"/>
    <mergeCell ref="S469:T469"/>
    <mergeCell ref="F471:G471"/>
    <mergeCell ref="O471:P471"/>
    <mergeCell ref="Q471:R471"/>
    <mergeCell ref="S471:T471"/>
    <mergeCell ref="AA469:AB469"/>
    <mergeCell ref="B470:C470"/>
    <mergeCell ref="D470:E470"/>
    <mergeCell ref="F470:G470"/>
    <mergeCell ref="O470:P470"/>
    <mergeCell ref="Q470:R470"/>
    <mergeCell ref="AA471:AB471"/>
    <mergeCell ref="B472:C472"/>
    <mergeCell ref="D472:E472"/>
    <mergeCell ref="F472:G472"/>
    <mergeCell ref="O472:P472"/>
    <mergeCell ref="Q472:R472"/>
    <mergeCell ref="S472:T472"/>
    <mergeCell ref="AA472:AB472"/>
    <mergeCell ref="B471:C471"/>
    <mergeCell ref="D471:E471"/>
    <mergeCell ref="B473:C473"/>
    <mergeCell ref="D473:E473"/>
    <mergeCell ref="F473:G473"/>
    <mergeCell ref="O473:P473"/>
    <mergeCell ref="Q473:R473"/>
    <mergeCell ref="S473:T473"/>
    <mergeCell ref="Q475:R475"/>
    <mergeCell ref="S475:T475"/>
    <mergeCell ref="AA473:AB473"/>
    <mergeCell ref="B474:C474"/>
    <mergeCell ref="D474:E474"/>
    <mergeCell ref="F474:G474"/>
    <mergeCell ref="O474:P474"/>
    <mergeCell ref="Q474:R474"/>
    <mergeCell ref="S474:T474"/>
    <mergeCell ref="AA474:AB474"/>
    <mergeCell ref="AA475:AB475"/>
    <mergeCell ref="B476:H476"/>
    <mergeCell ref="L476:Q476"/>
    <mergeCell ref="S476:U476"/>
    <mergeCell ref="W476:X476"/>
    <mergeCell ref="AA476:AB476"/>
    <mergeCell ref="B475:C475"/>
    <mergeCell ref="D475:E475"/>
    <mergeCell ref="F475:G475"/>
    <mergeCell ref="O475:P475"/>
    <mergeCell ref="V478:AB478"/>
    <mergeCell ref="V479:AA479"/>
    <mergeCell ref="V480:AA480"/>
    <mergeCell ref="AA487:AB488"/>
    <mergeCell ref="V481:AA481"/>
    <mergeCell ref="V482:AA482"/>
    <mergeCell ref="V483:AA483"/>
    <mergeCell ref="B485:H485"/>
    <mergeCell ref="J485:K485"/>
    <mergeCell ref="N485:R485"/>
    <mergeCell ref="S485:AB485"/>
    <mergeCell ref="M487:M488"/>
    <mergeCell ref="N487:N488"/>
    <mergeCell ref="O487:P488"/>
    <mergeCell ref="B487:C488"/>
    <mergeCell ref="D487:E488"/>
    <mergeCell ref="F487:G488"/>
    <mergeCell ref="H487:H488"/>
    <mergeCell ref="I487:I488"/>
    <mergeCell ref="J487:J488"/>
    <mergeCell ref="Q487:R488"/>
    <mergeCell ref="S487:T488"/>
    <mergeCell ref="U487:Z487"/>
    <mergeCell ref="B489:C489"/>
    <mergeCell ref="D489:E489"/>
    <mergeCell ref="F489:G489"/>
    <mergeCell ref="O489:P489"/>
    <mergeCell ref="Q489:R489"/>
    <mergeCell ref="K487:K488"/>
    <mergeCell ref="S489:T489"/>
    <mergeCell ref="AA489:AB489"/>
    <mergeCell ref="B490:C490"/>
    <mergeCell ref="D490:E490"/>
    <mergeCell ref="F490:G490"/>
    <mergeCell ref="O490:P490"/>
    <mergeCell ref="Q490:R490"/>
    <mergeCell ref="S490:T490"/>
    <mergeCell ref="AA490:AB490"/>
    <mergeCell ref="S492:T492"/>
    <mergeCell ref="AA492:AB492"/>
    <mergeCell ref="B491:C491"/>
    <mergeCell ref="D491:E491"/>
    <mergeCell ref="F491:G491"/>
    <mergeCell ref="O491:P491"/>
    <mergeCell ref="Q491:R491"/>
    <mergeCell ref="S491:T491"/>
    <mergeCell ref="F493:G493"/>
    <mergeCell ref="O493:P493"/>
    <mergeCell ref="Q493:R493"/>
    <mergeCell ref="S493:T493"/>
    <mergeCell ref="AA491:AB491"/>
    <mergeCell ref="B492:C492"/>
    <mergeCell ref="D492:E492"/>
    <mergeCell ref="F492:G492"/>
    <mergeCell ref="O492:P492"/>
    <mergeCell ref="Q492:R492"/>
    <mergeCell ref="AA493:AB493"/>
    <mergeCell ref="B494:C494"/>
    <mergeCell ref="D494:E494"/>
    <mergeCell ref="F494:G494"/>
    <mergeCell ref="O494:P494"/>
    <mergeCell ref="Q494:R494"/>
    <mergeCell ref="S494:T494"/>
    <mergeCell ref="AA494:AB494"/>
    <mergeCell ref="B493:C493"/>
    <mergeCell ref="D493:E493"/>
    <mergeCell ref="S496:T496"/>
    <mergeCell ref="AA496:AB496"/>
    <mergeCell ref="B495:C495"/>
    <mergeCell ref="D495:E495"/>
    <mergeCell ref="F495:G495"/>
    <mergeCell ref="O495:P495"/>
    <mergeCell ref="Q495:R495"/>
    <mergeCell ref="S495:T495"/>
    <mergeCell ref="F497:G497"/>
    <mergeCell ref="O497:P497"/>
    <mergeCell ref="Q497:R497"/>
    <mergeCell ref="S497:T497"/>
    <mergeCell ref="AA495:AB495"/>
    <mergeCell ref="B496:C496"/>
    <mergeCell ref="D496:E496"/>
    <mergeCell ref="F496:G496"/>
    <mergeCell ref="O496:P496"/>
    <mergeCell ref="Q496:R496"/>
    <mergeCell ref="AA497:AB497"/>
    <mergeCell ref="B498:C498"/>
    <mergeCell ref="D498:E498"/>
    <mergeCell ref="F498:G498"/>
    <mergeCell ref="O498:P498"/>
    <mergeCell ref="Q498:R498"/>
    <mergeCell ref="S498:T498"/>
    <mergeCell ref="AA498:AB498"/>
    <mergeCell ref="B497:C497"/>
    <mergeCell ref="D497:E497"/>
    <mergeCell ref="S500:T500"/>
    <mergeCell ref="AA500:AB500"/>
    <mergeCell ref="B499:C499"/>
    <mergeCell ref="D499:E499"/>
    <mergeCell ref="F499:G499"/>
    <mergeCell ref="O499:P499"/>
    <mergeCell ref="Q499:R499"/>
    <mergeCell ref="S499:T499"/>
    <mergeCell ref="Q504:R504"/>
    <mergeCell ref="AA505:AB505"/>
    <mergeCell ref="B506:C506"/>
    <mergeCell ref="D506:E506"/>
    <mergeCell ref="F506:G506"/>
    <mergeCell ref="F501:G501"/>
    <mergeCell ref="O501:P501"/>
    <mergeCell ref="Q501:R501"/>
    <mergeCell ref="S501:T501"/>
    <mergeCell ref="AA499:AB499"/>
    <mergeCell ref="B500:C500"/>
    <mergeCell ref="D500:E500"/>
    <mergeCell ref="F500:G500"/>
    <mergeCell ref="O500:P500"/>
    <mergeCell ref="Q500:R500"/>
    <mergeCell ref="AA501:AB501"/>
    <mergeCell ref="B502:C502"/>
    <mergeCell ref="D502:E502"/>
    <mergeCell ref="F502:G502"/>
    <mergeCell ref="O502:P502"/>
    <mergeCell ref="Q502:R502"/>
    <mergeCell ref="S502:T502"/>
    <mergeCell ref="AA502:AB502"/>
    <mergeCell ref="B501:C501"/>
    <mergeCell ref="D501:E501"/>
    <mergeCell ref="B505:C505"/>
    <mergeCell ref="D505:E505"/>
    <mergeCell ref="B503:C503"/>
    <mergeCell ref="D503:E503"/>
    <mergeCell ref="B510:H510"/>
    <mergeCell ref="L510:Q510"/>
    <mergeCell ref="S510:U510"/>
    <mergeCell ref="W510:X510"/>
    <mergeCell ref="AA510:AB510"/>
    <mergeCell ref="B509:C509"/>
    <mergeCell ref="D509:E509"/>
    <mergeCell ref="F509:G509"/>
    <mergeCell ref="O509:P509"/>
    <mergeCell ref="B507:C507"/>
    <mergeCell ref="D507:E507"/>
    <mergeCell ref="F507:G507"/>
    <mergeCell ref="O507:P507"/>
    <mergeCell ref="Q507:R507"/>
    <mergeCell ref="S507:T507"/>
    <mergeCell ref="Q509:R509"/>
    <mergeCell ref="O506:P506"/>
    <mergeCell ref="Q506:R506"/>
    <mergeCell ref="S506:T506"/>
    <mergeCell ref="AA506:AB506"/>
    <mergeCell ref="S509:T509"/>
    <mergeCell ref="AA507:AB507"/>
    <mergeCell ref="B508:C508"/>
    <mergeCell ref="D508:E508"/>
    <mergeCell ref="F508:G508"/>
    <mergeCell ref="O508:P508"/>
    <mergeCell ref="Q508:R508"/>
    <mergeCell ref="S508:T508"/>
    <mergeCell ref="AA508:AB508"/>
    <mergeCell ref="AA509:AB509"/>
    <mergeCell ref="AJ1:AL2"/>
    <mergeCell ref="F503:G503"/>
    <mergeCell ref="O503:P503"/>
    <mergeCell ref="Q503:R503"/>
    <mergeCell ref="S503:T503"/>
    <mergeCell ref="F505:G505"/>
    <mergeCell ref="O505:P505"/>
    <mergeCell ref="Q505:R505"/>
    <mergeCell ref="S505:T505"/>
    <mergeCell ref="AA503:AB503"/>
    <mergeCell ref="B504:C504"/>
    <mergeCell ref="AK487:AK488"/>
    <mergeCell ref="AE6:AE12"/>
    <mergeCell ref="AK11:AK12"/>
    <mergeCell ref="AK45:AK46"/>
    <mergeCell ref="AK79:AK80"/>
    <mergeCell ref="AK113:AK114"/>
    <mergeCell ref="AK147:AK148"/>
    <mergeCell ref="AK181:AK182"/>
    <mergeCell ref="AK215:AK216"/>
    <mergeCell ref="AK249:AK250"/>
    <mergeCell ref="AK283:AK284"/>
    <mergeCell ref="AK317:AK318"/>
    <mergeCell ref="AK351:AK352"/>
    <mergeCell ref="AK385:AK386"/>
    <mergeCell ref="AK419:AK420"/>
    <mergeCell ref="AK453:AK454"/>
    <mergeCell ref="S504:T504"/>
    <mergeCell ref="AA504:AB504"/>
    <mergeCell ref="D504:E504"/>
    <mergeCell ref="F504:G504"/>
    <mergeCell ref="O504:P504"/>
  </mergeCells>
  <conditionalFormatting sqref="AY13:AY19">
    <cfRule type="cellIs" dxfId="64" priority="179" stopIfTrue="1" operator="equal">
      <formula>"P"</formula>
    </cfRule>
  </conditionalFormatting>
  <conditionalFormatting sqref="AZ13 AZ15:AZ19">
    <cfRule type="expression" dxfId="63" priority="180" stopIfTrue="1">
      <formula>$R13="P"</formula>
    </cfRule>
  </conditionalFormatting>
  <conditionalFormatting sqref="AH13:AH33">
    <cfRule type="cellIs" dxfId="62" priority="79" stopIfTrue="1" operator="equal">
      <formula>"P"</formula>
    </cfRule>
  </conditionalFormatting>
  <conditionalFormatting sqref="AJ13:AJ33">
    <cfRule type="cellIs" dxfId="61" priority="78" stopIfTrue="1" operator="equal">
      <formula>"P"</formula>
    </cfRule>
  </conditionalFormatting>
  <conditionalFormatting sqref="AK13:AK33">
    <cfRule type="cellIs" dxfId="60" priority="77" stopIfTrue="1" operator="equal">
      <formula>"P"</formula>
    </cfRule>
  </conditionalFormatting>
  <conditionalFormatting sqref="AJ13:AJ33">
    <cfRule type="containsErrors" dxfId="59" priority="181">
      <formula>ISERROR(AJ13)</formula>
    </cfRule>
  </conditionalFormatting>
  <conditionalFormatting sqref="AH47:AH67">
    <cfRule type="colorScale" priority="70">
      <colorScale>
        <cfvo type="min"/>
        <cfvo type="percentile" val="50"/>
        <cfvo type="max"/>
        <color rgb="FFF8696B"/>
        <color rgb="FFFFEB84"/>
        <color rgb="FF63BE7B"/>
      </colorScale>
    </cfRule>
    <cfRule type="cellIs" dxfId="58" priority="73" stopIfTrue="1" operator="equal">
      <formula>"P"</formula>
    </cfRule>
  </conditionalFormatting>
  <conditionalFormatting sqref="AK47:AK67">
    <cfRule type="cellIs" dxfId="57" priority="71" stopIfTrue="1" operator="equal">
      <formula>"P"</formula>
    </cfRule>
  </conditionalFormatting>
  <conditionalFormatting sqref="AH81:AH101">
    <cfRule type="colorScale" priority="65">
      <colorScale>
        <cfvo type="min"/>
        <cfvo type="percentile" val="50"/>
        <cfvo type="max"/>
        <color rgb="FFF8696B"/>
        <color rgb="FFFFEB84"/>
        <color rgb="FF63BE7B"/>
      </colorScale>
    </cfRule>
    <cfRule type="cellIs" dxfId="56" priority="68" stopIfTrue="1" operator="equal">
      <formula>"P"</formula>
    </cfRule>
  </conditionalFormatting>
  <conditionalFormatting sqref="AK81:AK101">
    <cfRule type="cellIs" dxfId="55" priority="66" stopIfTrue="1" operator="equal">
      <formula>"P"</formula>
    </cfRule>
  </conditionalFormatting>
  <conditionalFormatting sqref="AH115:AH135">
    <cfRule type="colorScale" priority="60">
      <colorScale>
        <cfvo type="min"/>
        <cfvo type="percentile" val="50"/>
        <cfvo type="max"/>
        <color rgb="FFF8696B"/>
        <color rgb="FFFFEB84"/>
        <color rgb="FF63BE7B"/>
      </colorScale>
    </cfRule>
    <cfRule type="cellIs" dxfId="54" priority="63" stopIfTrue="1" operator="equal">
      <formula>"P"</formula>
    </cfRule>
  </conditionalFormatting>
  <conditionalFormatting sqref="AJ115:AJ135">
    <cfRule type="cellIs" dxfId="53" priority="62" stopIfTrue="1" operator="equal">
      <formula>"P"</formula>
    </cfRule>
  </conditionalFormatting>
  <conditionalFormatting sqref="AK115:AK135">
    <cfRule type="cellIs" dxfId="52" priority="61" stopIfTrue="1" operator="equal">
      <formula>"P"</formula>
    </cfRule>
  </conditionalFormatting>
  <conditionalFormatting sqref="AJ115:AJ135">
    <cfRule type="containsErrors" dxfId="51" priority="64">
      <formula>ISERROR(AJ115)</formula>
    </cfRule>
  </conditionalFormatting>
  <conditionalFormatting sqref="AH149:AH169">
    <cfRule type="colorScale" priority="55">
      <colorScale>
        <cfvo type="min"/>
        <cfvo type="percentile" val="50"/>
        <cfvo type="max"/>
        <color rgb="FFF8696B"/>
        <color rgb="FFFFEB84"/>
        <color rgb="FF63BE7B"/>
      </colorScale>
    </cfRule>
    <cfRule type="cellIs" dxfId="50" priority="58" stopIfTrue="1" operator="equal">
      <formula>"P"</formula>
    </cfRule>
  </conditionalFormatting>
  <conditionalFormatting sqref="AJ149:AJ169">
    <cfRule type="cellIs" dxfId="49" priority="57" stopIfTrue="1" operator="equal">
      <formula>"P"</formula>
    </cfRule>
  </conditionalFormatting>
  <conditionalFormatting sqref="AK149:AK169">
    <cfRule type="cellIs" dxfId="48" priority="56" stopIfTrue="1" operator="equal">
      <formula>"P"</formula>
    </cfRule>
  </conditionalFormatting>
  <conditionalFormatting sqref="AJ149:AJ169">
    <cfRule type="containsErrors" dxfId="47" priority="59">
      <formula>ISERROR(AJ149)</formula>
    </cfRule>
  </conditionalFormatting>
  <conditionalFormatting sqref="AH183:AH203">
    <cfRule type="colorScale" priority="50">
      <colorScale>
        <cfvo type="min"/>
        <cfvo type="percentile" val="50"/>
        <cfvo type="max"/>
        <color rgb="FFF8696B"/>
        <color rgb="FFFFEB84"/>
        <color rgb="FF63BE7B"/>
      </colorScale>
    </cfRule>
    <cfRule type="cellIs" dxfId="46" priority="53" stopIfTrue="1" operator="equal">
      <formula>"P"</formula>
    </cfRule>
  </conditionalFormatting>
  <conditionalFormatting sqref="AJ183:AJ203">
    <cfRule type="cellIs" dxfId="45" priority="52" stopIfTrue="1" operator="equal">
      <formula>"P"</formula>
    </cfRule>
  </conditionalFormatting>
  <conditionalFormatting sqref="AK183:AK203">
    <cfRule type="cellIs" dxfId="44" priority="51" stopIfTrue="1" operator="equal">
      <formula>"P"</formula>
    </cfRule>
  </conditionalFormatting>
  <conditionalFormatting sqref="AJ183:AJ203">
    <cfRule type="containsErrors" dxfId="43" priority="54">
      <formula>ISERROR(AJ183)</formula>
    </cfRule>
  </conditionalFormatting>
  <conditionalFormatting sqref="AH217:AH237">
    <cfRule type="colorScale" priority="45">
      <colorScale>
        <cfvo type="min"/>
        <cfvo type="percentile" val="50"/>
        <cfvo type="max"/>
        <color rgb="FFF8696B"/>
        <color rgb="FFFFEB84"/>
        <color rgb="FF63BE7B"/>
      </colorScale>
    </cfRule>
    <cfRule type="cellIs" dxfId="42" priority="48" stopIfTrue="1" operator="equal">
      <formula>"P"</formula>
    </cfRule>
  </conditionalFormatting>
  <conditionalFormatting sqref="AJ217:AJ237">
    <cfRule type="cellIs" dxfId="41" priority="47" stopIfTrue="1" operator="equal">
      <formula>"P"</formula>
    </cfRule>
  </conditionalFormatting>
  <conditionalFormatting sqref="AK217:AK237">
    <cfRule type="cellIs" dxfId="40" priority="46" stopIfTrue="1" operator="equal">
      <formula>"P"</formula>
    </cfRule>
  </conditionalFormatting>
  <conditionalFormatting sqref="AJ217:AJ237">
    <cfRule type="containsErrors" dxfId="39" priority="49">
      <formula>ISERROR(AJ217)</formula>
    </cfRule>
  </conditionalFormatting>
  <conditionalFormatting sqref="AH251:AH271">
    <cfRule type="colorScale" priority="40">
      <colorScale>
        <cfvo type="min"/>
        <cfvo type="percentile" val="50"/>
        <cfvo type="max"/>
        <color rgb="FFF8696B"/>
        <color rgb="FFFFEB84"/>
        <color rgb="FF63BE7B"/>
      </colorScale>
    </cfRule>
    <cfRule type="cellIs" dxfId="38" priority="43" stopIfTrue="1" operator="equal">
      <formula>"P"</formula>
    </cfRule>
  </conditionalFormatting>
  <conditionalFormatting sqref="AJ251:AJ271">
    <cfRule type="cellIs" dxfId="37" priority="42" stopIfTrue="1" operator="equal">
      <formula>"P"</formula>
    </cfRule>
  </conditionalFormatting>
  <conditionalFormatting sqref="AK251:AK271">
    <cfRule type="cellIs" dxfId="36" priority="41" stopIfTrue="1" operator="equal">
      <formula>"P"</formula>
    </cfRule>
  </conditionalFormatting>
  <conditionalFormatting sqref="AJ251:AJ271">
    <cfRule type="containsErrors" dxfId="35" priority="44">
      <formula>ISERROR(AJ251)</formula>
    </cfRule>
  </conditionalFormatting>
  <conditionalFormatting sqref="AH285:AH305">
    <cfRule type="colorScale" priority="35">
      <colorScale>
        <cfvo type="min"/>
        <cfvo type="percentile" val="50"/>
        <cfvo type="max"/>
        <color rgb="FFF8696B"/>
        <color rgb="FFFFEB84"/>
        <color rgb="FF63BE7B"/>
      </colorScale>
    </cfRule>
    <cfRule type="cellIs" dxfId="34" priority="38" stopIfTrue="1" operator="equal">
      <formula>"P"</formula>
    </cfRule>
  </conditionalFormatting>
  <conditionalFormatting sqref="AJ285:AJ305">
    <cfRule type="cellIs" dxfId="33" priority="37" stopIfTrue="1" operator="equal">
      <formula>"P"</formula>
    </cfRule>
  </conditionalFormatting>
  <conditionalFormatting sqref="AK285:AK305">
    <cfRule type="cellIs" dxfId="32" priority="36" stopIfTrue="1" operator="equal">
      <formula>"P"</formula>
    </cfRule>
  </conditionalFormatting>
  <conditionalFormatting sqref="AJ285:AJ305">
    <cfRule type="containsErrors" dxfId="31" priority="39">
      <formula>ISERROR(AJ285)</formula>
    </cfRule>
  </conditionalFormatting>
  <conditionalFormatting sqref="AH319:AH339">
    <cfRule type="colorScale" priority="30">
      <colorScale>
        <cfvo type="min"/>
        <cfvo type="percentile" val="50"/>
        <cfvo type="max"/>
        <color rgb="FFF8696B"/>
        <color rgb="FFFFEB84"/>
        <color rgb="FF63BE7B"/>
      </colorScale>
    </cfRule>
    <cfRule type="cellIs" dxfId="30" priority="33" stopIfTrue="1" operator="equal">
      <formula>"P"</formula>
    </cfRule>
  </conditionalFormatting>
  <conditionalFormatting sqref="AJ319:AJ339">
    <cfRule type="cellIs" dxfId="29" priority="32" stopIfTrue="1" operator="equal">
      <formula>"P"</formula>
    </cfRule>
  </conditionalFormatting>
  <conditionalFormatting sqref="AK319:AK339">
    <cfRule type="cellIs" dxfId="28" priority="31" stopIfTrue="1" operator="equal">
      <formula>"P"</formula>
    </cfRule>
  </conditionalFormatting>
  <conditionalFormatting sqref="AJ319:AJ339">
    <cfRule type="containsErrors" dxfId="27" priority="34">
      <formula>ISERROR(AJ319)</formula>
    </cfRule>
  </conditionalFormatting>
  <conditionalFormatting sqref="AH353:AH373">
    <cfRule type="colorScale" priority="25">
      <colorScale>
        <cfvo type="min"/>
        <cfvo type="percentile" val="50"/>
        <cfvo type="max"/>
        <color rgb="FFF8696B"/>
        <color rgb="FFFFEB84"/>
        <color rgb="FF63BE7B"/>
      </colorScale>
    </cfRule>
    <cfRule type="cellIs" dxfId="26" priority="28" stopIfTrue="1" operator="equal">
      <formula>"P"</formula>
    </cfRule>
  </conditionalFormatting>
  <conditionalFormatting sqref="AJ353:AJ373">
    <cfRule type="cellIs" dxfId="25" priority="27" stopIfTrue="1" operator="equal">
      <formula>"P"</formula>
    </cfRule>
  </conditionalFormatting>
  <conditionalFormatting sqref="AK353:AK373">
    <cfRule type="cellIs" dxfId="24" priority="26" stopIfTrue="1" operator="equal">
      <formula>"P"</formula>
    </cfRule>
  </conditionalFormatting>
  <conditionalFormatting sqref="AJ353:AJ373">
    <cfRule type="containsErrors" dxfId="23" priority="29">
      <formula>ISERROR(AJ353)</formula>
    </cfRule>
  </conditionalFormatting>
  <conditionalFormatting sqref="AH387:AH407">
    <cfRule type="colorScale" priority="20">
      <colorScale>
        <cfvo type="min"/>
        <cfvo type="percentile" val="50"/>
        <cfvo type="max"/>
        <color rgb="FFF8696B"/>
        <color rgb="FFFFEB84"/>
        <color rgb="FF63BE7B"/>
      </colorScale>
    </cfRule>
    <cfRule type="cellIs" dxfId="22" priority="23" stopIfTrue="1" operator="equal">
      <formula>"P"</formula>
    </cfRule>
  </conditionalFormatting>
  <conditionalFormatting sqref="AJ387:AJ407">
    <cfRule type="cellIs" dxfId="21" priority="22" stopIfTrue="1" operator="equal">
      <formula>"P"</formula>
    </cfRule>
  </conditionalFormatting>
  <conditionalFormatting sqref="AK387:AK407">
    <cfRule type="cellIs" dxfId="20" priority="21" stopIfTrue="1" operator="equal">
      <formula>"P"</formula>
    </cfRule>
  </conditionalFormatting>
  <conditionalFormatting sqref="AJ387:AJ407">
    <cfRule type="containsErrors" dxfId="19" priority="24">
      <formula>ISERROR(AJ387)</formula>
    </cfRule>
  </conditionalFormatting>
  <conditionalFormatting sqref="AH421:AH441">
    <cfRule type="colorScale" priority="15">
      <colorScale>
        <cfvo type="min"/>
        <cfvo type="percentile" val="50"/>
        <cfvo type="max"/>
        <color rgb="FFF8696B"/>
        <color rgb="FFFFEB84"/>
        <color rgb="FF63BE7B"/>
      </colorScale>
    </cfRule>
    <cfRule type="cellIs" dxfId="18" priority="18" stopIfTrue="1" operator="equal">
      <formula>"P"</formula>
    </cfRule>
  </conditionalFormatting>
  <conditionalFormatting sqref="AJ421:AJ441">
    <cfRule type="cellIs" dxfId="17" priority="17" stopIfTrue="1" operator="equal">
      <formula>"P"</formula>
    </cfRule>
  </conditionalFormatting>
  <conditionalFormatting sqref="AK421:AK441">
    <cfRule type="cellIs" dxfId="16" priority="16" stopIfTrue="1" operator="equal">
      <formula>"P"</formula>
    </cfRule>
  </conditionalFormatting>
  <conditionalFormatting sqref="AJ421:AJ441">
    <cfRule type="containsErrors" dxfId="15" priority="19">
      <formula>ISERROR(AJ421)</formula>
    </cfRule>
  </conditionalFormatting>
  <conditionalFormatting sqref="AH455:AH475">
    <cfRule type="colorScale" priority="10">
      <colorScale>
        <cfvo type="min"/>
        <cfvo type="percentile" val="50"/>
        <cfvo type="max"/>
        <color rgb="FFF8696B"/>
        <color rgb="FFFFEB84"/>
        <color rgb="FF63BE7B"/>
      </colorScale>
    </cfRule>
    <cfRule type="cellIs" dxfId="14" priority="13" stopIfTrue="1" operator="equal">
      <formula>"P"</formula>
    </cfRule>
  </conditionalFormatting>
  <conditionalFormatting sqref="AJ455:AJ475">
    <cfRule type="cellIs" dxfId="13" priority="12" stopIfTrue="1" operator="equal">
      <formula>"P"</formula>
    </cfRule>
  </conditionalFormatting>
  <conditionalFormatting sqref="AK455:AK475">
    <cfRule type="cellIs" dxfId="12" priority="11" stopIfTrue="1" operator="equal">
      <formula>"P"</formula>
    </cfRule>
  </conditionalFormatting>
  <conditionalFormatting sqref="AJ455:AJ475">
    <cfRule type="containsErrors" dxfId="11" priority="14">
      <formula>ISERROR(AJ455)</formula>
    </cfRule>
  </conditionalFormatting>
  <conditionalFormatting sqref="AH489:AH509">
    <cfRule type="colorScale" priority="5">
      <colorScale>
        <cfvo type="min"/>
        <cfvo type="percentile" val="50"/>
        <cfvo type="max"/>
        <color rgb="FFF8696B"/>
        <color rgb="FFFFEB84"/>
        <color rgb="FF63BE7B"/>
      </colorScale>
    </cfRule>
    <cfRule type="cellIs" dxfId="10" priority="8" stopIfTrue="1" operator="equal">
      <formula>"P"</formula>
    </cfRule>
  </conditionalFormatting>
  <conditionalFormatting sqref="AJ489:AJ509">
    <cfRule type="cellIs" dxfId="9" priority="7" stopIfTrue="1" operator="equal">
      <formula>"P"</formula>
    </cfRule>
  </conditionalFormatting>
  <conditionalFormatting sqref="AK489:AK509">
    <cfRule type="cellIs" dxfId="8" priority="6" stopIfTrue="1" operator="equal">
      <formula>"P"</formula>
    </cfRule>
  </conditionalFormatting>
  <conditionalFormatting sqref="AJ489:AJ509">
    <cfRule type="containsErrors" dxfId="7" priority="9">
      <formula>ISERROR(AJ489)</formula>
    </cfRule>
  </conditionalFormatting>
  <conditionalFormatting sqref="AJ47:AJ67">
    <cfRule type="cellIs" dxfId="6" priority="3" stopIfTrue="1" operator="equal">
      <formula>"P"</formula>
    </cfRule>
  </conditionalFormatting>
  <conditionalFormatting sqref="AJ47:AJ67">
    <cfRule type="containsErrors" dxfId="5" priority="4">
      <formula>ISERROR(AJ47)</formula>
    </cfRule>
  </conditionalFormatting>
  <conditionalFormatting sqref="AJ81:AJ101">
    <cfRule type="cellIs" dxfId="4" priority="1" stopIfTrue="1" operator="equal">
      <formula>"P"</formula>
    </cfRule>
  </conditionalFormatting>
  <conditionalFormatting sqref="AJ81:AJ101">
    <cfRule type="containsErrors" dxfId="3" priority="2">
      <formula>ISERROR(AJ81)</formula>
    </cfRule>
  </conditionalFormatting>
  <dataValidations count="7">
    <dataValidation type="list" allowBlank="1" showInputMessage="1" showErrorMessage="1" sqref="F489:G509 F47:G67 F81:G101 F115:G135 F149:G169 F183:G203 F217:G237 F251:G271 F285:G305 F319:G339 F353:G373 F387:G407 F421:G441 F455:G475 F13:G33">
      <formula1>type</formula1>
    </dataValidation>
    <dataValidation type="date" errorStyle="information" allowBlank="1" showInputMessage="1" showErrorMessage="1" errorTitle="Date format 00/00/00" error="Date must be entered in format 00/00/00, ie 14/06/95.  Separators . , = - etc not accepted._x000a_" prompt="Enter date in format 00/00/00" sqref="M489:M509 M47:M67 M81:M101 M115:M135 M149:M169 M183:M203 M217:M237 M251:M271 M285:M305 M319:M339 M353:M373 M387:M407 M421:M441 M455:M475">
      <formula1>18264</formula1>
      <formula2>401404</formula2>
    </dataValidation>
    <dataValidation allowBlank="1" showInputMessage="1" showErrorMessage="1" prompt="Is your candidate old enough to take this exam?  Do you need to apply for exemption?" sqref="AJ81:AJ101 AJ13:AJ33 AJ47:AJ67"/>
    <dataValidation allowBlank="1" showInputMessage="1" showErrorMessage="1" prompt="If error message #VALUE, you have not entered Date of Birth correctly.  Should be 00//00/00, separators . , = - not accepted._x000a_" sqref="AI13:AI33"/>
    <dataValidation allowBlank="1" showInputMessage="1" showErrorMessage="1" prompt="Please apply for Candidate ID number before entry._x000a_ " sqref="AH13:AH33"/>
    <dataValidation allowBlank="1" showInputMessage="1" showErrorMessage="1" prompt="Level and Type required for finance on AEC1." sqref="AK13:AK33"/>
    <dataValidation type="date" errorStyle="information" allowBlank="1" showInputMessage="1" showErrorMessage="1" errorTitle="Date format 00/00/00" error="Date must be entered in format 00/00/00, ie 14/06/95.  Separators . , = - etc not accepted._x000a_" prompt="Enter date in format dd/mm/yy" sqref="M13:M33">
      <formula1>18264</formula1>
      <formula2>401404</formula2>
    </dataValidation>
  </dataValidations>
  <pageMargins left="0.62992125984252012" right="0.23622047244094502" top="0.35433070866141703" bottom="0.15748031496063003" header="0" footer="0"/>
  <pageSetup paperSize="9" scale="90" fitToWidth="0" fitToHeight="0" orientation="landscape" r:id="rId1"/>
  <rowBreaks count="14" manualBreakCount="14">
    <brk id="34" max="16383" man="1"/>
    <brk id="68" max="16383" man="1"/>
    <brk id="102" max="16383" man="1"/>
    <brk id="136" max="16383" man="1"/>
    <brk id="170" max="16383" man="1"/>
    <brk id="204" max="16383" man="1"/>
    <brk id="238" max="16383" man="1"/>
    <brk id="272" max="16383" man="1"/>
    <brk id="306" max="16383" man="1"/>
    <brk id="340" max="16383" man="1"/>
    <brk id="374" max="16383" man="1"/>
    <brk id="408" max="16383" man="1"/>
    <brk id="442" max="16383" man="1"/>
    <brk id="476"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AEC2DATA!$C$2:$C$20</xm:f>
          </x14:formula1>
          <xm:sqref>D13:E33 D47:E67 D81:E101 D115:E135 D149:E169 D183:E203 D217:E237 D251:E271 D285:E305 D319:E339 D353:E373 D387:E407 D421:E441 D455:E475 D489:E509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24"/>
  <sheetViews>
    <sheetView showGridLines="0" showRowColHeaders="0" workbookViewId="0"/>
  </sheetViews>
  <sheetFormatPr defaultColWidth="0" defaultRowHeight="15" customHeight="1" zeroHeight="1" x14ac:dyDescent="0.25"/>
  <cols>
    <col min="1" max="13" width="9.140625" style="254" customWidth="1"/>
    <col min="14" max="16384" width="9.140625" style="254" hidden="1"/>
  </cols>
  <sheetData>
    <row r="1" spans="2:12" ht="47.25" customHeight="1" x14ac:dyDescent="0.4">
      <c r="L1" s="277"/>
    </row>
    <row r="2" spans="2:12" ht="49.5" customHeight="1" x14ac:dyDescent="0.3">
      <c r="B2" s="278" t="s">
        <v>440</v>
      </c>
    </row>
    <row r="3" spans="2:12" ht="36.75" customHeight="1" thickBot="1" x14ac:dyDescent="0.45">
      <c r="B3" s="754" t="s">
        <v>441</v>
      </c>
      <c r="C3" s="755"/>
      <c r="D3" s="755"/>
      <c r="E3" s="755"/>
      <c r="F3" s="755"/>
      <c r="G3" s="755"/>
      <c r="H3" s="755"/>
      <c r="I3" s="755"/>
      <c r="J3" s="755"/>
      <c r="K3" s="755"/>
      <c r="L3" s="755"/>
    </row>
    <row r="4" spans="2:12" ht="18.75" x14ac:dyDescent="0.3">
      <c r="B4" s="279" t="s">
        <v>439</v>
      </c>
      <c r="C4" s="280"/>
      <c r="D4" s="280"/>
      <c r="E4" s="280"/>
      <c r="F4" s="281"/>
      <c r="G4" s="279" t="s">
        <v>446</v>
      </c>
      <c r="H4" s="282"/>
      <c r="I4" s="282"/>
      <c r="J4" s="280"/>
      <c r="K4" s="280"/>
      <c r="L4" s="281"/>
    </row>
    <row r="5" spans="2:12" x14ac:dyDescent="0.25">
      <c r="B5" s="283"/>
      <c r="C5" s="269"/>
      <c r="D5" s="269"/>
      <c r="E5" s="269"/>
      <c r="F5" s="284"/>
      <c r="G5" s="283"/>
      <c r="H5" s="269"/>
      <c r="I5" s="269"/>
      <c r="J5" s="269"/>
      <c r="K5" s="269"/>
      <c r="L5" s="284"/>
    </row>
    <row r="6" spans="2:12" x14ac:dyDescent="0.25">
      <c r="B6" s="283"/>
      <c r="C6" s="269"/>
      <c r="D6" s="269"/>
      <c r="E6" s="269"/>
      <c r="F6" s="284"/>
      <c r="G6" s="283"/>
      <c r="H6" s="269"/>
      <c r="I6" s="269"/>
      <c r="J6" s="269"/>
      <c r="K6" s="269"/>
      <c r="L6" s="284"/>
    </row>
    <row r="7" spans="2:12" x14ac:dyDescent="0.25">
      <c r="B7" s="283"/>
      <c r="C7" s="269"/>
      <c r="D7" s="269"/>
      <c r="E7" s="269"/>
      <c r="F7" s="284"/>
      <c r="G7" s="283"/>
      <c r="H7" s="269"/>
      <c r="I7" s="269"/>
      <c r="J7" s="269"/>
      <c r="K7" s="269"/>
      <c r="L7" s="284"/>
    </row>
    <row r="8" spans="2:12" x14ac:dyDescent="0.25">
      <c r="B8" s="283"/>
      <c r="C8" s="269"/>
      <c r="D8" s="269"/>
      <c r="E8" s="269"/>
      <c r="F8" s="284"/>
      <c r="G8" s="283"/>
      <c r="H8" s="269"/>
      <c r="I8" s="269"/>
      <c r="J8" s="269"/>
      <c r="K8" s="269"/>
      <c r="L8" s="284"/>
    </row>
    <row r="9" spans="2:12" x14ac:dyDescent="0.25">
      <c r="B9" s="283"/>
      <c r="C9" s="269"/>
      <c r="D9" s="269"/>
      <c r="E9" s="269"/>
      <c r="F9" s="284"/>
      <c r="G9" s="283"/>
      <c r="H9" s="269"/>
      <c r="I9" s="269"/>
      <c r="J9" s="269"/>
      <c r="K9" s="269"/>
      <c r="L9" s="284"/>
    </row>
    <row r="10" spans="2:12" x14ac:dyDescent="0.25">
      <c r="B10" s="283"/>
      <c r="C10" s="269"/>
      <c r="D10" s="269"/>
      <c r="E10" s="269"/>
      <c r="F10" s="284"/>
      <c r="G10" s="283"/>
      <c r="H10" s="269"/>
      <c r="I10" s="269"/>
      <c r="J10" s="269"/>
      <c r="K10" s="269"/>
      <c r="L10" s="284"/>
    </row>
    <row r="11" spans="2:12" x14ac:dyDescent="0.25">
      <c r="B11" s="283"/>
      <c r="C11" s="269"/>
      <c r="D11" s="269"/>
      <c r="E11" s="269"/>
      <c r="F11" s="284"/>
      <c r="G11" s="283"/>
      <c r="H11" s="269"/>
      <c r="I11" s="269"/>
      <c r="J11" s="269"/>
      <c r="K11" s="269"/>
      <c r="L11" s="284"/>
    </row>
    <row r="12" spans="2:12" x14ac:dyDescent="0.25">
      <c r="B12" s="283"/>
      <c r="C12" s="269"/>
      <c r="D12" s="269"/>
      <c r="E12" s="269"/>
      <c r="F12" s="284"/>
      <c r="G12" s="283"/>
      <c r="H12" s="269"/>
      <c r="I12" s="269"/>
      <c r="J12" s="269"/>
      <c r="K12" s="269"/>
      <c r="L12" s="284"/>
    </row>
    <row r="13" spans="2:12" x14ac:dyDescent="0.25">
      <c r="B13" s="283"/>
      <c r="C13" s="269"/>
      <c r="D13" s="269"/>
      <c r="E13" s="269"/>
      <c r="F13" s="284"/>
      <c r="G13" s="283"/>
      <c r="H13" s="269"/>
      <c r="I13" s="269"/>
      <c r="J13" s="269"/>
      <c r="K13" s="269"/>
      <c r="L13" s="284"/>
    </row>
    <row r="14" spans="2:12" x14ac:dyDescent="0.25">
      <c r="B14" s="283"/>
      <c r="C14" s="269"/>
      <c r="D14" s="269"/>
      <c r="E14" s="269"/>
      <c r="F14" s="284"/>
      <c r="G14" s="283"/>
      <c r="H14" s="269"/>
      <c r="I14" s="269"/>
      <c r="J14" s="269"/>
      <c r="K14" s="269"/>
      <c r="L14" s="284"/>
    </row>
    <row r="15" spans="2:12" x14ac:dyDescent="0.25">
      <c r="B15" s="283"/>
      <c r="C15" s="269"/>
      <c r="D15" s="269"/>
      <c r="E15" s="269"/>
      <c r="F15" s="284"/>
      <c r="G15" s="283"/>
      <c r="H15" s="269"/>
      <c r="I15" s="269"/>
      <c r="J15" s="269"/>
      <c r="K15" s="269"/>
      <c r="L15" s="284"/>
    </row>
    <row r="16" spans="2:12" x14ac:dyDescent="0.25">
      <c r="B16" s="283"/>
      <c r="C16" s="269"/>
      <c r="D16" s="269"/>
      <c r="E16" s="269"/>
      <c r="F16" s="284"/>
      <c r="G16" s="283"/>
      <c r="H16" s="269"/>
      <c r="I16" s="269"/>
      <c r="J16" s="269"/>
      <c r="K16" s="269"/>
      <c r="L16" s="284"/>
    </row>
    <row r="17" spans="2:12" x14ac:dyDescent="0.25">
      <c r="B17" s="283"/>
      <c r="C17" s="269"/>
      <c r="D17" s="269"/>
      <c r="E17" s="269"/>
      <c r="F17" s="284"/>
      <c r="G17" s="283"/>
      <c r="H17" s="269"/>
      <c r="I17" s="269"/>
      <c r="J17" s="269"/>
      <c r="K17" s="269"/>
      <c r="L17" s="284"/>
    </row>
    <row r="18" spans="2:12" ht="15.75" thickBot="1" x14ac:dyDescent="0.3">
      <c r="B18" s="285"/>
      <c r="C18" s="286"/>
      <c r="D18" s="286"/>
      <c r="E18" s="286"/>
      <c r="F18" s="287"/>
      <c r="G18" s="285"/>
      <c r="H18" s="286"/>
      <c r="I18" s="286"/>
      <c r="J18" s="286"/>
      <c r="K18" s="286"/>
      <c r="L18" s="287"/>
    </row>
    <row r="19" spans="2:12" x14ac:dyDescent="0.25"/>
    <row r="20" spans="2:12" x14ac:dyDescent="0.25">
      <c r="B20" s="752" t="s">
        <v>517</v>
      </c>
      <c r="C20" s="752"/>
      <c r="D20" s="752"/>
      <c r="E20" s="752"/>
      <c r="F20" s="752"/>
      <c r="G20" s="753"/>
      <c r="H20" s="753"/>
      <c r="I20" s="753"/>
      <c r="J20" s="753"/>
      <c r="K20" s="753"/>
      <c r="L20" s="753"/>
    </row>
    <row r="21" spans="2:12" x14ac:dyDescent="0.25">
      <c r="B21" s="752"/>
      <c r="C21" s="752"/>
      <c r="D21" s="752"/>
      <c r="E21" s="752"/>
      <c r="F21" s="752"/>
      <c r="G21" s="753"/>
      <c r="H21" s="753"/>
      <c r="I21" s="753"/>
      <c r="J21" s="753"/>
      <c r="K21" s="753"/>
      <c r="L21" s="753"/>
    </row>
    <row r="22" spans="2:12" x14ac:dyDescent="0.25">
      <c r="B22" s="752"/>
      <c r="C22" s="752"/>
      <c r="D22" s="752"/>
      <c r="E22" s="752"/>
      <c r="F22" s="752"/>
      <c r="G22" s="753"/>
      <c r="H22" s="753"/>
      <c r="I22" s="753"/>
      <c r="J22" s="753"/>
      <c r="K22" s="753"/>
      <c r="L22" s="753"/>
    </row>
    <row r="23" spans="2:12" x14ac:dyDescent="0.25">
      <c r="B23" s="752"/>
      <c r="C23" s="752"/>
      <c r="D23" s="752"/>
      <c r="E23" s="752"/>
      <c r="F23" s="752"/>
      <c r="G23" s="753"/>
      <c r="H23" s="753"/>
      <c r="I23" s="753"/>
      <c r="J23" s="753"/>
      <c r="K23" s="753"/>
      <c r="L23" s="753"/>
    </row>
    <row r="24" spans="2:12" x14ac:dyDescent="0.25">
      <c r="B24" s="752"/>
      <c r="C24" s="752"/>
      <c r="D24" s="752"/>
      <c r="E24" s="752"/>
      <c r="F24" s="752"/>
      <c r="G24" s="753"/>
      <c r="H24" s="753"/>
      <c r="I24" s="753"/>
      <c r="J24" s="753"/>
      <c r="K24" s="753"/>
      <c r="L24" s="753"/>
    </row>
  </sheetData>
  <sheetProtection password="B49E" sheet="1" objects="1" scenarios="1"/>
  <mergeCells count="2">
    <mergeCell ref="B20:L24"/>
    <mergeCell ref="B3:L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tabColor rgb="FFFFC000"/>
  </sheetPr>
  <dimension ref="D1:BC54"/>
  <sheetViews>
    <sheetView showGridLines="0" showRowColHeaders="0" topLeftCell="D1" zoomScale="95" zoomScaleNormal="95" workbookViewId="0">
      <selection activeCell="J3" sqref="J3:Q8"/>
    </sheetView>
  </sheetViews>
  <sheetFormatPr defaultColWidth="0" defaultRowHeight="0" customHeight="1" zeroHeight="1" x14ac:dyDescent="0.25"/>
  <cols>
    <col min="1" max="3" width="0" style="48" hidden="1" customWidth="1"/>
    <col min="4" max="4" width="3.140625" style="48" customWidth="1"/>
    <col min="5" max="5" width="5.7109375" style="48" customWidth="1"/>
    <col min="6" max="10" width="4" style="48" customWidth="1"/>
    <col min="11" max="11" width="4.140625" style="48" customWidth="1"/>
    <col min="12" max="22" width="4" style="48" customWidth="1"/>
    <col min="23" max="23" width="3.140625" style="48" customWidth="1"/>
    <col min="24" max="24" width="4.42578125" style="48" bestFit="1" customWidth="1"/>
    <col min="25" max="27" width="3.140625" style="48" customWidth="1"/>
    <col min="28" max="28" width="5.28515625" style="48" bestFit="1" customWidth="1"/>
    <col min="29" max="29" width="6.7109375" style="48" customWidth="1"/>
    <col min="30" max="30" width="3.5703125" style="48" customWidth="1"/>
    <col min="31" max="31" width="2.42578125" style="48" customWidth="1"/>
    <col min="32" max="34" width="3.140625" style="48" customWidth="1"/>
    <col min="35" max="35" width="3.28515625" style="48" customWidth="1"/>
    <col min="36" max="36" width="3.140625" style="48" customWidth="1"/>
    <col min="37" max="37" width="5.7109375" style="48" customWidth="1"/>
    <col min="38" max="38" width="3.140625" style="48" customWidth="1"/>
    <col min="39" max="39" width="2.7109375" style="48" customWidth="1"/>
    <col min="40" max="40" width="3.28515625" style="48" customWidth="1"/>
    <col min="41" max="44" width="3.140625" style="48" customWidth="1"/>
    <col min="45" max="45" width="5.140625" style="48" customWidth="1"/>
    <col min="46" max="46" width="3.140625" style="48" customWidth="1"/>
    <col min="47" max="47" width="2.42578125" style="48" customWidth="1"/>
    <col min="48" max="52" width="3.140625" style="48" customWidth="1"/>
    <col min="53" max="53" width="4.7109375" style="48" customWidth="1"/>
    <col min="54" max="54" width="3" style="173" customWidth="1"/>
    <col min="55" max="55" width="16.7109375" style="174" customWidth="1"/>
    <col min="56" max="56" width="0" style="48" hidden="1" customWidth="1"/>
    <col min="57" max="16384" width="0" style="48" hidden="1"/>
  </cols>
  <sheetData>
    <row r="1" spans="4:54" ht="11.25" customHeight="1" x14ac:dyDescent="0.25">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47"/>
    </row>
    <row r="2" spans="4:54" ht="11.25" customHeight="1" x14ac:dyDescent="0.25">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47"/>
    </row>
    <row r="3" spans="4:54" ht="11.25" customHeight="1" x14ac:dyDescent="0.25">
      <c r="D3" s="14"/>
      <c r="E3" s="14"/>
      <c r="F3" s="14"/>
      <c r="G3" s="14"/>
      <c r="H3" s="14"/>
      <c r="I3" s="14"/>
      <c r="J3" s="250" t="s">
        <v>56</v>
      </c>
      <c r="K3" s="250"/>
      <c r="L3" s="14"/>
      <c r="M3" s="14"/>
      <c r="N3" s="14"/>
      <c r="O3" s="14"/>
      <c r="P3" s="14"/>
      <c r="Q3" s="14"/>
      <c r="R3" s="49" t="s">
        <v>90</v>
      </c>
      <c r="S3" s="829" t="s">
        <v>474</v>
      </c>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29"/>
      <c r="AX3" s="829"/>
      <c r="AY3" s="829"/>
      <c r="AZ3" s="829"/>
      <c r="BA3" s="829"/>
      <c r="BB3" s="167"/>
    </row>
    <row r="4" spans="4:54" ht="11.25" customHeight="1" x14ac:dyDescent="0.25">
      <c r="D4" s="14"/>
      <c r="E4" s="14"/>
      <c r="F4" s="14"/>
      <c r="G4" s="14"/>
      <c r="H4" s="14"/>
      <c r="I4" s="14"/>
      <c r="J4" s="248" t="s">
        <v>58</v>
      </c>
      <c r="K4" s="248"/>
      <c r="L4" s="14"/>
      <c r="M4" s="14"/>
      <c r="N4" s="14"/>
      <c r="O4" s="14"/>
      <c r="P4" s="14"/>
      <c r="Q4" s="14"/>
      <c r="R4" s="4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829"/>
      <c r="BA4" s="829"/>
      <c r="BB4" s="167"/>
    </row>
    <row r="5" spans="4:54" ht="11.25" customHeight="1" x14ac:dyDescent="0.25">
      <c r="D5" s="14"/>
      <c r="E5" s="14"/>
      <c r="F5" s="14"/>
      <c r="G5" s="14"/>
      <c r="H5" s="14"/>
      <c r="I5" s="14"/>
      <c r="J5" s="248" t="s">
        <v>61</v>
      </c>
      <c r="K5" s="248"/>
      <c r="L5" s="14"/>
      <c r="M5" s="14"/>
      <c r="N5" s="14"/>
      <c r="O5" s="14"/>
      <c r="P5" s="14"/>
      <c r="Q5" s="14"/>
      <c r="R5" s="14"/>
      <c r="S5" s="829"/>
      <c r="T5" s="829"/>
      <c r="U5" s="829"/>
      <c r="V5" s="829"/>
      <c r="W5" s="829"/>
      <c r="X5" s="829"/>
      <c r="Y5" s="829"/>
      <c r="Z5" s="829"/>
      <c r="AA5" s="829"/>
      <c r="AB5" s="829"/>
      <c r="AC5" s="829"/>
      <c r="AD5" s="829"/>
      <c r="AE5" s="829"/>
      <c r="AF5" s="829"/>
      <c r="AG5" s="829"/>
      <c r="AH5" s="829"/>
      <c r="AI5" s="829"/>
      <c r="AJ5" s="829"/>
      <c r="AK5" s="829"/>
      <c r="AL5" s="829"/>
      <c r="AM5" s="829"/>
      <c r="AN5" s="829"/>
      <c r="AO5" s="829"/>
      <c r="AP5" s="829"/>
      <c r="AQ5" s="829"/>
      <c r="AR5" s="829"/>
      <c r="AS5" s="829"/>
      <c r="AT5" s="829"/>
      <c r="AU5" s="829"/>
      <c r="AV5" s="829"/>
      <c r="AW5" s="829"/>
      <c r="AX5" s="829"/>
      <c r="AY5" s="829"/>
      <c r="AZ5" s="829"/>
      <c r="BA5" s="829"/>
      <c r="BB5" s="167"/>
    </row>
    <row r="6" spans="4:54" ht="11.25" customHeight="1" x14ac:dyDescent="0.25">
      <c r="D6" s="14"/>
      <c r="E6" s="14"/>
      <c r="F6" s="14"/>
      <c r="G6" s="14"/>
      <c r="H6" s="14"/>
      <c r="I6" s="14"/>
      <c r="J6" s="249" t="s">
        <v>430</v>
      </c>
      <c r="K6" s="249"/>
      <c r="L6" s="14"/>
      <c r="M6" s="14"/>
      <c r="N6" s="14"/>
      <c r="O6" s="14"/>
      <c r="P6" s="14"/>
      <c r="Q6" s="14"/>
      <c r="R6" s="14"/>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29"/>
      <c r="AY6" s="829"/>
      <c r="AZ6" s="829"/>
      <c r="BA6" s="829"/>
      <c r="BB6" s="167"/>
    </row>
    <row r="7" spans="4:54" ht="11.25" customHeight="1" x14ac:dyDescent="0.25">
      <c r="D7" s="14"/>
      <c r="E7" s="14"/>
      <c r="F7" s="14"/>
      <c r="G7" s="14"/>
      <c r="H7" s="14"/>
      <c r="I7" s="14"/>
      <c r="J7" s="249" t="s">
        <v>431</v>
      </c>
      <c r="K7" s="249"/>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830" t="s">
        <v>91</v>
      </c>
      <c r="AP7" s="830"/>
      <c r="AQ7" s="830"/>
      <c r="AR7" s="830"/>
      <c r="AS7" s="830"/>
      <c r="AT7" s="716"/>
      <c r="AU7" s="716"/>
      <c r="AV7" s="716"/>
      <c r="AW7" s="716"/>
      <c r="AX7" s="716"/>
      <c r="AY7" s="716"/>
      <c r="AZ7" s="716"/>
      <c r="BA7" s="716"/>
      <c r="BB7" s="159"/>
    </row>
    <row r="8" spans="4:54" ht="11.25" customHeight="1" x14ac:dyDescent="0.25">
      <c r="D8" s="14"/>
      <c r="E8" s="14"/>
      <c r="F8" s="14"/>
      <c r="G8" s="14"/>
      <c r="H8" s="14"/>
      <c r="I8" s="14"/>
      <c r="J8" s="249" t="s">
        <v>68</v>
      </c>
      <c r="K8" s="249"/>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830"/>
      <c r="AP8" s="830"/>
      <c r="AQ8" s="830"/>
      <c r="AR8" s="830"/>
      <c r="AS8" s="830"/>
      <c r="AT8" s="716"/>
      <c r="AU8" s="716"/>
      <c r="AV8" s="716"/>
      <c r="AW8" s="716"/>
      <c r="AX8" s="716"/>
      <c r="AY8" s="716"/>
      <c r="AZ8" s="716"/>
      <c r="BA8" s="716"/>
      <c r="BB8" s="159"/>
    </row>
    <row r="9" spans="4:54" ht="11.25" customHeight="1" x14ac:dyDescent="0.25">
      <c r="D9" s="14"/>
      <c r="E9" s="249" t="s">
        <v>585</v>
      </c>
      <c r="F9" s="249"/>
      <c r="G9" s="249"/>
      <c r="H9" s="249"/>
      <c r="I9" s="249"/>
      <c r="J9" s="17"/>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830"/>
      <c r="AP9" s="830"/>
      <c r="AQ9" s="830"/>
      <c r="AR9" s="830"/>
      <c r="AS9" s="830"/>
      <c r="AT9" s="716"/>
      <c r="AU9" s="716"/>
      <c r="AV9" s="716"/>
      <c r="AW9" s="716"/>
      <c r="AX9" s="716"/>
      <c r="AY9" s="716"/>
      <c r="AZ9" s="716"/>
      <c r="BA9" s="716"/>
      <c r="BB9" s="159"/>
    </row>
    <row r="10" spans="4:54" ht="11.25" customHeight="1" x14ac:dyDescent="0.25">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47"/>
    </row>
    <row r="11" spans="4:54" ht="7.15" customHeight="1" x14ac:dyDescent="0.25">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47"/>
    </row>
    <row r="12" spans="4:54" ht="11.25" customHeight="1" x14ac:dyDescent="0.25">
      <c r="D12" s="14"/>
      <c r="E12" s="830" t="s">
        <v>92</v>
      </c>
      <c r="F12" s="830"/>
      <c r="G12" s="830"/>
      <c r="H12" s="830"/>
      <c r="I12" s="830"/>
      <c r="J12" s="716"/>
      <c r="K12" s="716"/>
      <c r="L12" s="716"/>
      <c r="M12" s="716"/>
      <c r="N12" s="716"/>
      <c r="O12" s="716"/>
      <c r="P12" s="716"/>
      <c r="Q12" s="716"/>
      <c r="R12" s="716"/>
      <c r="S12" s="716"/>
      <c r="T12" s="716"/>
      <c r="U12" s="716"/>
      <c r="V12" s="716"/>
      <c r="W12" s="716"/>
      <c r="X12" s="50"/>
      <c r="Y12" s="14"/>
      <c r="Z12" s="14"/>
      <c r="AA12" s="14"/>
      <c r="AB12" s="14"/>
      <c r="AC12" s="14"/>
      <c r="AD12" s="14"/>
      <c r="AE12" s="14"/>
      <c r="AF12" s="14"/>
      <c r="AG12" s="14"/>
      <c r="AH12" s="14"/>
      <c r="AI12" s="14"/>
      <c r="AJ12" s="14"/>
      <c r="AK12" s="14"/>
      <c r="AL12" s="14"/>
      <c r="AM12" s="14"/>
      <c r="AN12" s="14"/>
      <c r="AO12" s="833" t="s">
        <v>93</v>
      </c>
      <c r="AP12" s="833"/>
      <c r="AQ12" s="833"/>
      <c r="AR12" s="833"/>
      <c r="AS12" s="833"/>
      <c r="AT12" s="833"/>
      <c r="AU12" s="833"/>
      <c r="AV12" s="833"/>
      <c r="AW12" s="833"/>
      <c r="AX12" s="834">
        <f>+'1 - AEC1 INPUT FORM (3)'!I6</f>
        <v>0</v>
      </c>
      <c r="AY12" s="835"/>
      <c r="AZ12" s="835"/>
      <c r="BA12" s="836"/>
      <c r="BB12" s="159"/>
    </row>
    <row r="13" spans="4:54" ht="11.25" customHeight="1" x14ac:dyDescent="0.25">
      <c r="D13" s="14"/>
      <c r="E13" s="830"/>
      <c r="F13" s="830"/>
      <c r="G13" s="830"/>
      <c r="H13" s="830"/>
      <c r="I13" s="830"/>
      <c r="J13" s="716"/>
      <c r="K13" s="716"/>
      <c r="L13" s="716"/>
      <c r="M13" s="716"/>
      <c r="N13" s="716"/>
      <c r="O13" s="716"/>
      <c r="P13" s="716"/>
      <c r="Q13" s="716"/>
      <c r="R13" s="716"/>
      <c r="S13" s="716"/>
      <c r="T13" s="716"/>
      <c r="U13" s="716"/>
      <c r="V13" s="716"/>
      <c r="W13" s="716"/>
      <c r="X13" s="51"/>
      <c r="Y13" s="14"/>
      <c r="Z13" s="14"/>
      <c r="AA13" s="14"/>
      <c r="AB13" s="14"/>
      <c r="AC13" s="14"/>
      <c r="AD13" s="14"/>
      <c r="AE13" s="14"/>
      <c r="AF13" s="14"/>
      <c r="AG13" s="14"/>
      <c r="AH13" s="14"/>
      <c r="AI13" s="14"/>
      <c r="AJ13" s="14"/>
      <c r="AK13" s="14"/>
      <c r="AL13" s="14"/>
      <c r="AM13" s="14"/>
      <c r="AN13" s="14"/>
      <c r="AO13" s="833"/>
      <c r="AP13" s="833"/>
      <c r="AQ13" s="833"/>
      <c r="AR13" s="833"/>
      <c r="AS13" s="833"/>
      <c r="AT13" s="833"/>
      <c r="AU13" s="833"/>
      <c r="AV13" s="833"/>
      <c r="AW13" s="833"/>
      <c r="AX13" s="837"/>
      <c r="AY13" s="838"/>
      <c r="AZ13" s="838"/>
      <c r="BA13" s="839"/>
      <c r="BB13" s="159"/>
    </row>
    <row r="14" spans="4:54" ht="9" customHeight="1" x14ac:dyDescent="0.25">
      <c r="D14" s="14"/>
      <c r="E14" s="830"/>
      <c r="F14" s="830"/>
      <c r="G14" s="830"/>
      <c r="H14" s="830"/>
      <c r="I14" s="830"/>
      <c r="J14" s="716"/>
      <c r="K14" s="716"/>
      <c r="L14" s="716"/>
      <c r="M14" s="716"/>
      <c r="N14" s="716"/>
      <c r="O14" s="716"/>
      <c r="P14" s="716"/>
      <c r="Q14" s="716"/>
      <c r="R14" s="716"/>
      <c r="S14" s="716"/>
      <c r="T14" s="716"/>
      <c r="U14" s="716"/>
      <c r="V14" s="716"/>
      <c r="W14" s="716"/>
      <c r="X14" s="52"/>
      <c r="Y14" s="14"/>
      <c r="Z14" s="14"/>
      <c r="AA14" s="14"/>
      <c r="AB14" s="14"/>
      <c r="AC14" s="14"/>
      <c r="AD14" s="14"/>
      <c r="AE14" s="14"/>
      <c r="AF14" s="14"/>
      <c r="AG14" s="14"/>
      <c r="AH14" s="14"/>
      <c r="AI14" s="14"/>
      <c r="AJ14" s="14"/>
      <c r="AK14" s="14"/>
      <c r="AL14" s="14"/>
      <c r="AM14" s="14"/>
      <c r="AN14" s="14"/>
      <c r="AO14" s="833"/>
      <c r="AP14" s="833"/>
      <c r="AQ14" s="833"/>
      <c r="AR14" s="833"/>
      <c r="AS14" s="833"/>
      <c r="AT14" s="833"/>
      <c r="AU14" s="833"/>
      <c r="AV14" s="833"/>
      <c r="AW14" s="833"/>
      <c r="AX14" s="840"/>
      <c r="AY14" s="841"/>
      <c r="AZ14" s="841"/>
      <c r="BA14" s="842"/>
      <c r="BB14" s="159"/>
    </row>
    <row r="15" spans="4:54" ht="10.15" customHeight="1" x14ac:dyDescent="0.25">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47"/>
    </row>
    <row r="16" spans="4:54" ht="10.15" customHeight="1" x14ac:dyDescent="0.25">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47"/>
    </row>
    <row r="17" spans="4:54" ht="13.15" customHeight="1" x14ac:dyDescent="0.25">
      <c r="D17" s="14"/>
      <c r="E17" s="843" t="s">
        <v>94</v>
      </c>
      <c r="F17" s="843"/>
      <c r="G17" s="843">
        <v>2</v>
      </c>
      <c r="H17" s="843"/>
      <c r="I17" s="843"/>
      <c r="J17" s="843"/>
      <c r="K17" s="843"/>
      <c r="L17" s="843"/>
      <c r="M17" s="843"/>
      <c r="N17" s="782"/>
      <c r="O17" s="782"/>
      <c r="P17" s="782"/>
      <c r="Q17" s="782"/>
      <c r="R17" s="782"/>
      <c r="S17" s="782"/>
      <c r="T17" s="782"/>
      <c r="U17" s="782"/>
      <c r="V17" s="782"/>
      <c r="W17" s="782"/>
      <c r="X17" s="844" t="s">
        <v>95</v>
      </c>
      <c r="Y17" s="844"/>
      <c r="Z17" s="844"/>
      <c r="AA17" s="844"/>
      <c r="AB17" s="844"/>
      <c r="AC17" s="844"/>
      <c r="AD17" s="832" t="s">
        <v>96</v>
      </c>
      <c r="AE17" s="832"/>
      <c r="AF17" s="832"/>
      <c r="AG17" s="832"/>
      <c r="AH17" s="832"/>
      <c r="AI17" s="832"/>
      <c r="AJ17" s="832"/>
      <c r="AK17" s="832"/>
      <c r="AL17" s="831" t="s">
        <v>97</v>
      </c>
      <c r="AM17" s="831"/>
      <c r="AN17" s="831"/>
      <c r="AO17" s="831"/>
      <c r="AP17" s="831"/>
      <c r="AQ17" s="831"/>
      <c r="AR17" s="831"/>
      <c r="AS17" s="831"/>
      <c r="AT17" s="832" t="s">
        <v>98</v>
      </c>
      <c r="AU17" s="832"/>
      <c r="AV17" s="832"/>
      <c r="AW17" s="832"/>
      <c r="AX17" s="832"/>
      <c r="AY17" s="832"/>
      <c r="AZ17" s="832"/>
      <c r="BA17" s="832"/>
      <c r="BB17" s="160"/>
    </row>
    <row r="18" spans="4:54" ht="16.5" customHeight="1" x14ac:dyDescent="0.25">
      <c r="D18" s="14"/>
      <c r="E18" s="826" t="s">
        <v>9</v>
      </c>
      <c r="F18" s="826"/>
      <c r="G18" s="826"/>
      <c r="H18" s="763" t="str">
        <f>IF('1 - AEC1 INPUT FORM'!G6="",'1 - AEC1 INPUT FORM'!B45,'1 - AEC1 INPUT FORM'!G6)</f>
        <v/>
      </c>
      <c r="I18" s="763"/>
      <c r="J18" s="763"/>
      <c r="K18" s="763"/>
      <c r="L18" s="763"/>
      <c r="M18" s="763"/>
      <c r="N18" s="763"/>
      <c r="O18" s="763"/>
      <c r="P18" s="763"/>
      <c r="Q18" s="763"/>
      <c r="R18" s="763"/>
      <c r="S18" s="763"/>
      <c r="T18" s="763"/>
      <c r="U18" s="763"/>
      <c r="V18" s="763"/>
      <c r="W18" s="763"/>
      <c r="X18" s="765"/>
      <c r="Y18" s="765"/>
      <c r="Z18" s="765"/>
      <c r="AA18" s="765"/>
      <c r="AB18" s="765"/>
      <c r="AC18" s="765"/>
      <c r="AD18" s="832"/>
      <c r="AE18" s="832"/>
      <c r="AF18" s="832"/>
      <c r="AG18" s="832"/>
      <c r="AH18" s="832"/>
      <c r="AI18" s="832"/>
      <c r="AJ18" s="832"/>
      <c r="AK18" s="832"/>
      <c r="AL18" s="831"/>
      <c r="AM18" s="831"/>
      <c r="AN18" s="831"/>
      <c r="AO18" s="831"/>
      <c r="AP18" s="831"/>
      <c r="AQ18" s="831"/>
      <c r="AR18" s="831"/>
      <c r="AS18" s="831"/>
      <c r="AT18" s="832"/>
      <c r="AU18" s="832"/>
      <c r="AV18" s="832"/>
      <c r="AW18" s="832"/>
      <c r="AX18" s="832"/>
      <c r="AY18" s="832"/>
      <c r="AZ18" s="832"/>
      <c r="BA18" s="832"/>
      <c r="BB18" s="160"/>
    </row>
    <row r="19" spans="4:54" ht="15" customHeight="1" x14ac:dyDescent="0.25">
      <c r="D19" s="14"/>
      <c r="E19" s="54" t="s">
        <v>11</v>
      </c>
      <c r="F19" s="55"/>
      <c r="G19" s="763" t="str">
        <f>IF('1 - AEC1 INPUT FORM'!G7="",'1 - AEC1 INPUT FORM'!B45,'1 - AEC1 INPUT FORM'!G7)</f>
        <v/>
      </c>
      <c r="H19" s="763"/>
      <c r="I19" s="763"/>
      <c r="J19" s="763"/>
      <c r="K19" s="763"/>
      <c r="L19" s="763"/>
      <c r="M19" s="763"/>
      <c r="N19" s="763"/>
      <c r="O19" s="763"/>
      <c r="P19" s="763"/>
      <c r="Q19" s="763"/>
      <c r="R19" s="763"/>
      <c r="S19" s="763"/>
      <c r="T19" s="763"/>
      <c r="U19" s="763"/>
      <c r="V19" s="763"/>
      <c r="W19" s="763"/>
      <c r="X19" s="765"/>
      <c r="Y19" s="765"/>
      <c r="Z19" s="765"/>
      <c r="AA19" s="765"/>
      <c r="AB19" s="765"/>
      <c r="AC19" s="765"/>
      <c r="AD19" s="763" t="s">
        <v>37</v>
      </c>
      <c r="AE19" s="763"/>
      <c r="AF19" s="763" t="s">
        <v>99</v>
      </c>
      <c r="AG19" s="763"/>
      <c r="AH19" s="763"/>
      <c r="AI19" s="763" t="s">
        <v>100</v>
      </c>
      <c r="AJ19" s="763"/>
      <c r="AK19" s="763"/>
      <c r="AL19" s="763" t="s">
        <v>37</v>
      </c>
      <c r="AM19" s="763"/>
      <c r="AN19" s="763" t="s">
        <v>99</v>
      </c>
      <c r="AO19" s="763"/>
      <c r="AP19" s="763"/>
      <c r="AQ19" s="763" t="s">
        <v>100</v>
      </c>
      <c r="AR19" s="763"/>
      <c r="AS19" s="763"/>
      <c r="AT19" s="763" t="s">
        <v>37</v>
      </c>
      <c r="AU19" s="763"/>
      <c r="AV19" s="763" t="s">
        <v>99</v>
      </c>
      <c r="AW19" s="763"/>
      <c r="AX19" s="763"/>
      <c r="AY19" s="763" t="s">
        <v>100</v>
      </c>
      <c r="AZ19" s="763"/>
      <c r="BA19" s="763"/>
      <c r="BB19" s="161"/>
    </row>
    <row r="20" spans="4:54" ht="15.75" customHeight="1" x14ac:dyDescent="0.25">
      <c r="D20" s="14"/>
      <c r="E20" s="56" t="s">
        <v>17</v>
      </c>
      <c r="F20" s="760" t="str">
        <f>IF('1 - AEC1 INPUT FORM'!G8="",'1 - AEC1 INPUT FORM'!B45,'1 - AEC1 INPUT FORM'!G8)</f>
        <v/>
      </c>
      <c r="G20" s="760"/>
      <c r="H20" s="760"/>
      <c r="I20" s="760"/>
      <c r="J20" s="760"/>
      <c r="K20" s="760"/>
      <c r="L20" s="760"/>
      <c r="M20" s="760"/>
      <c r="N20" s="760"/>
      <c r="O20" s="760"/>
      <c r="P20" s="806" t="s">
        <v>22</v>
      </c>
      <c r="Q20" s="806"/>
      <c r="R20" s="763">
        <f>'1 - AEC1 INPUT FORM'!G9</f>
        <v>0</v>
      </c>
      <c r="S20" s="763"/>
      <c r="T20" s="763"/>
      <c r="U20" s="763"/>
      <c r="V20" s="763"/>
      <c r="W20" s="763"/>
      <c r="X20" s="763" t="s">
        <v>101</v>
      </c>
      <c r="Y20" s="763"/>
      <c r="Z20" s="763"/>
      <c r="AA20" s="763"/>
      <c r="AB20" s="763"/>
      <c r="AC20" s="763"/>
      <c r="AD20" s="818"/>
      <c r="AE20" s="818"/>
      <c r="AF20" s="818"/>
      <c r="AG20" s="818"/>
      <c r="AH20" s="818"/>
      <c r="AI20" s="818"/>
      <c r="AJ20" s="818"/>
      <c r="AK20" s="818"/>
      <c r="AL20" s="822">
        <f>SUMPRODUCT(('2 - FORM AEC2 (2016)'!$D$13:$D$345="DC1")+('2 - FORM AEC2 (2016)'!$D$13:$D$345="DC2")*('2 - FORM AEC2 (2016)'!$F$13:$F$345="DC"))</f>
        <v>0</v>
      </c>
      <c r="AM20" s="793"/>
      <c r="AN20" s="814">
        <f>IF(ISNA(VLOOKUP(AEC1DATA!$A$2,AEC1DATA!$A$160:$E$207,4,FALSE)),0,VLOOKUP(AEC1DATA!$A$2,AEC1DATA!$A$160:$E$207,4,FALSE))</f>
        <v>0</v>
      </c>
      <c r="AO20" s="814"/>
      <c r="AP20" s="814"/>
      <c r="AQ20" s="814">
        <f t="shared" ref="AQ20:AQ30" si="0">((AL20)*(AN20))</f>
        <v>0</v>
      </c>
      <c r="AR20" s="814"/>
      <c r="AS20" s="814"/>
      <c r="AT20" s="818"/>
      <c r="AU20" s="818"/>
      <c r="AV20" s="818"/>
      <c r="AW20" s="818"/>
      <c r="AX20" s="818"/>
      <c r="AY20" s="818"/>
      <c r="AZ20" s="818"/>
      <c r="BA20" s="818"/>
      <c r="BB20" s="159"/>
    </row>
    <row r="21" spans="4:54" ht="15" x14ac:dyDescent="0.25">
      <c r="D21" s="14"/>
      <c r="E21" s="815" t="s">
        <v>102</v>
      </c>
      <c r="F21" s="815"/>
      <c r="G21" s="815"/>
      <c r="H21" s="815"/>
      <c r="I21" s="815"/>
      <c r="J21" s="815"/>
      <c r="K21" s="815"/>
      <c r="L21" s="815"/>
      <c r="M21" s="815"/>
      <c r="N21" s="815"/>
      <c r="O21" s="782"/>
      <c r="P21" s="782"/>
      <c r="Q21" s="782"/>
      <c r="R21" s="782"/>
      <c r="S21" s="782"/>
      <c r="T21" s="782"/>
      <c r="U21" s="782"/>
      <c r="V21" s="782"/>
      <c r="W21" s="782"/>
      <c r="X21" s="763" t="s">
        <v>103</v>
      </c>
      <c r="Y21" s="763"/>
      <c r="Z21" s="763"/>
      <c r="AA21" s="763"/>
      <c r="AB21" s="763"/>
      <c r="AC21" s="763"/>
      <c r="AD21" s="827"/>
      <c r="AE21" s="827"/>
      <c r="AF21" s="818"/>
      <c r="AG21" s="818"/>
      <c r="AH21" s="818"/>
      <c r="AI21" s="818"/>
      <c r="AJ21" s="818"/>
      <c r="AK21" s="828"/>
      <c r="AL21" s="822">
        <f>SUMPRODUCT(('2 - FORM AEC2 (2016)'!$D$13:$D$345="PPiD")*('2 - FORM AEC2 (2016)'!$F$13:$F$345="CA")+('2 - FORM AEC2 (2016)'!$D$13:$D$345="PPiD")*('2 - FORM AEC2 (2016)'!$F$13:$F$345="PC"))</f>
        <v>0</v>
      </c>
      <c r="AM21" s="793"/>
      <c r="AN21" s="796">
        <f>IF(AL21&lt;5,(VLOOKUP(AEC1DATA!$A$2,AEC1DATA!$A$57:$M$104,4,FALSE)),(VLOOKUP(AEC1DATA!$A$2,AEC1DATA!$A$57:$M$104,4,FALSE)))</f>
        <v>0</v>
      </c>
      <c r="AO21" s="814"/>
      <c r="AP21" s="814"/>
      <c r="AQ21" s="814">
        <f t="shared" si="0"/>
        <v>0</v>
      </c>
      <c r="AR21" s="814"/>
      <c r="AS21" s="814"/>
      <c r="AT21" s="818"/>
      <c r="AU21" s="818"/>
      <c r="AV21" s="818"/>
      <c r="AW21" s="818"/>
      <c r="AX21" s="818"/>
      <c r="AY21" s="818"/>
      <c r="AZ21" s="818"/>
      <c r="BA21" s="818"/>
      <c r="BB21" s="159"/>
    </row>
    <row r="22" spans="4:54" ht="14.45" customHeight="1" x14ac:dyDescent="0.25">
      <c r="D22" s="14"/>
      <c r="E22" s="776" t="s">
        <v>104</v>
      </c>
      <c r="F22" s="776"/>
      <c r="G22" s="776"/>
      <c r="H22" s="776"/>
      <c r="I22" s="776"/>
      <c r="J22" s="776"/>
      <c r="K22" s="765"/>
      <c r="L22" s="765"/>
      <c r="M22" s="765"/>
      <c r="N22" s="765"/>
      <c r="O22" s="765"/>
      <c r="P22" s="765"/>
      <c r="Q22" s="765"/>
      <c r="R22" s="765"/>
      <c r="S22" s="765"/>
      <c r="T22" s="765"/>
      <c r="U22" s="765"/>
      <c r="V22" s="765"/>
      <c r="W22" s="765"/>
      <c r="X22" s="763" t="s">
        <v>105</v>
      </c>
      <c r="Y22" s="763"/>
      <c r="Z22" s="763"/>
      <c r="AA22" s="763"/>
      <c r="AB22" s="763"/>
      <c r="AC22" s="791"/>
      <c r="AD22" s="792">
        <f>SUMPRODUCT(('2 - FORM AEC2 (2016)'!$D$13:$D$345="PiD")*('2 - FORM AEC2 (2016)'!$F$13:$F$345="EX"))</f>
        <v>0</v>
      </c>
      <c r="AE22" s="793"/>
      <c r="AF22" s="794">
        <f>IF(ISNA(VLOOKUP(AEC1DATA!$A$2,AEC1DATA!$A$6:$T$53,4,FALSE)),0,VLOOKUP(AEC1DATA!$A$2,AEC1DATA!$A$6:$T$53,4,FALSE))</f>
        <v>0</v>
      </c>
      <c r="AG22" s="795"/>
      <c r="AH22" s="796"/>
      <c r="AI22" s="814">
        <f>((AF22)*(AD22))</f>
        <v>0</v>
      </c>
      <c r="AJ22" s="814"/>
      <c r="AK22" s="821"/>
      <c r="AL22" s="822">
        <f>SUMPRODUCT(('2 - FORM AEC2 (2016)'!$D$13:$D$345="PiD")*('2 - FORM AEC2 (2016)'!$F$13:$F$345="CA")+('2 - FORM AEC2 (2016)'!$D$13:$D$345="PiD")*('2 - FORM AEC2 (2016)'!$F$13:$F$345="PC"))</f>
        <v>0</v>
      </c>
      <c r="AM22" s="793"/>
      <c r="AN22" s="796">
        <f>IF(AL22&lt;5,(VLOOKUP(AEC1DATA!$A$2,AEC1DATA!$A$57:$M$104,5,FALSE)),(VLOOKUP(AEC1DATA!$A$2,AEC1DATA!$A$57:$M$104,5,FALSE)))</f>
        <v>0</v>
      </c>
      <c r="AO22" s="814"/>
      <c r="AP22" s="814"/>
      <c r="AQ22" s="814">
        <f t="shared" si="0"/>
        <v>0</v>
      </c>
      <c r="AR22" s="814"/>
      <c r="AS22" s="814"/>
      <c r="AT22" s="827"/>
      <c r="AU22" s="827"/>
      <c r="AV22" s="818"/>
      <c r="AW22" s="818"/>
      <c r="AX22" s="818"/>
      <c r="AY22" s="818"/>
      <c r="AZ22" s="818"/>
      <c r="BA22" s="818"/>
      <c r="BB22" s="159"/>
    </row>
    <row r="23" spans="4:54" ht="14.45" customHeight="1" x14ac:dyDescent="0.25">
      <c r="D23" s="14"/>
      <c r="E23" s="776"/>
      <c r="F23" s="776"/>
      <c r="G23" s="776"/>
      <c r="H23" s="776"/>
      <c r="I23" s="776"/>
      <c r="J23" s="776"/>
      <c r="K23" s="765"/>
      <c r="L23" s="765"/>
      <c r="M23" s="765"/>
      <c r="N23" s="765"/>
      <c r="O23" s="765"/>
      <c r="P23" s="765"/>
      <c r="Q23" s="765"/>
      <c r="R23" s="765"/>
      <c r="S23" s="765"/>
      <c r="T23" s="765"/>
      <c r="U23" s="765"/>
      <c r="V23" s="765"/>
      <c r="W23" s="765"/>
      <c r="X23" s="763" t="s">
        <v>106</v>
      </c>
      <c r="Y23" s="763"/>
      <c r="Z23" s="763"/>
      <c r="AA23" s="763"/>
      <c r="AB23" s="763"/>
      <c r="AC23" s="791"/>
      <c r="AD23" s="792">
        <f>SUMPRODUCT(('2 - FORM AEC2 (2016)'!$D$13:$D$345="G1")*('2 - FORM AEC2 (2016)'!$F$13:$F$345="EX"))</f>
        <v>0</v>
      </c>
      <c r="AE23" s="793"/>
      <c r="AF23" s="794">
        <f>IF(ISNA(VLOOKUP(AEC1DATA!$A$2,AEC1DATA!$A$6:$T$53,5,FALSE)),0,VLOOKUP(AEC1DATA!$A$2,AEC1DATA!$A$6:$T$53,5,FALSE))</f>
        <v>0</v>
      </c>
      <c r="AG23" s="795"/>
      <c r="AH23" s="796"/>
      <c r="AI23" s="814">
        <f t="shared" ref="AI23:AI38" si="1">((AD23)*(AF23))</f>
        <v>0</v>
      </c>
      <c r="AJ23" s="814"/>
      <c r="AK23" s="821"/>
      <c r="AL23" s="822">
        <f>SUMPRODUCT(('2 - FORM AEC2 (2016)'!$D$13:$D$345="G1")*('2 - FORM AEC2 (2016)'!$F$13:$F$345="CA")+('2 - FORM AEC2 (2016)'!$D$13:$D$345="G1")*('2 - FORM AEC2 (2016)'!$F$13:$F$345="PC"))</f>
        <v>0</v>
      </c>
      <c r="AM23" s="793"/>
      <c r="AN23" s="796">
        <f>IF(AL23&lt;5,(VLOOKUP(AEC1DATA!$A$2,AEC1DATA!$A$57:$M$104,6,FALSE)),(VLOOKUP(AEC1DATA!$A$2,AEC1DATA!$A$57:$M$104,6,FALSE)))</f>
        <v>0</v>
      </c>
      <c r="AO23" s="814"/>
      <c r="AP23" s="814"/>
      <c r="AQ23" s="814">
        <f t="shared" si="0"/>
        <v>0</v>
      </c>
      <c r="AR23" s="814"/>
      <c r="AS23" s="821"/>
      <c r="AT23" s="823">
        <f>SUMPRODUCT(('2 - FORM AEC2 (2016)'!$D$13:$D$345="G1")*('2 - FORM AEC2 (2016)'!$F$13:$F$345="SPA"))</f>
        <v>0</v>
      </c>
      <c r="AU23" s="824"/>
      <c r="AV23" s="796">
        <f>IF(ISNA(VLOOKUP(AEC1DATA!$A$2,AEC1DATA!$A$297:$K$344,4,FALSE)),0,VLOOKUP(AEC1DATA!$A$2,AEC1DATA!$A$297:$K$344,4,FALSE))</f>
        <v>0</v>
      </c>
      <c r="AW23" s="814"/>
      <c r="AX23" s="814"/>
      <c r="AY23" s="814">
        <f>((AT23)*(AV23))</f>
        <v>0</v>
      </c>
      <c r="AZ23" s="814"/>
      <c r="BA23" s="814"/>
      <c r="BB23" s="168"/>
    </row>
    <row r="24" spans="4:54" ht="14.25" customHeight="1" x14ac:dyDescent="0.25">
      <c r="D24" s="14"/>
      <c r="E24" s="776"/>
      <c r="F24" s="776"/>
      <c r="G24" s="776"/>
      <c r="H24" s="776"/>
      <c r="I24" s="776"/>
      <c r="J24" s="776"/>
      <c r="K24" s="765"/>
      <c r="L24" s="765"/>
      <c r="M24" s="765"/>
      <c r="N24" s="765"/>
      <c r="O24" s="765"/>
      <c r="P24" s="765"/>
      <c r="Q24" s="765"/>
      <c r="R24" s="765"/>
      <c r="S24" s="765"/>
      <c r="T24" s="765"/>
      <c r="U24" s="765"/>
      <c r="V24" s="765"/>
      <c r="W24" s="765"/>
      <c r="X24" s="763" t="s">
        <v>107</v>
      </c>
      <c r="Y24" s="763"/>
      <c r="Z24" s="763"/>
      <c r="AA24" s="763"/>
      <c r="AB24" s="763"/>
      <c r="AC24" s="791"/>
      <c r="AD24" s="792">
        <f>SUMPRODUCT(('2 - FORM AEC2 (2016)'!$D$13:$D$345="G2")*('2 - FORM AEC2 (2016)'!$F$13:$F$345="EX"))</f>
        <v>0</v>
      </c>
      <c r="AE24" s="793"/>
      <c r="AF24" s="794">
        <f>IF(ISNA(VLOOKUP(AEC1DATA!$A$2,AEC1DATA!$A$6:$T$53,6,FALSE)),0,VLOOKUP(AEC1DATA!$A$2,AEC1DATA!$A$6:$T$53,6,FALSE))</f>
        <v>0</v>
      </c>
      <c r="AG24" s="795"/>
      <c r="AH24" s="796"/>
      <c r="AI24" s="814">
        <f t="shared" si="1"/>
        <v>0</v>
      </c>
      <c r="AJ24" s="814"/>
      <c r="AK24" s="821"/>
      <c r="AL24" s="822">
        <f>SUMPRODUCT(('2 - FORM AEC2 (2016)'!$D$13:$D$345="G2")*('2 - FORM AEC2 (2016)'!$F$13:$F$345="CA")+('2 - FORM AEC2 (2016)'!$D$13:$D$345="G2")*('2 - FORM AEC2 (2016)'!$F$13:$F$345="PC"))</f>
        <v>0</v>
      </c>
      <c r="AM24" s="793"/>
      <c r="AN24" s="796">
        <f>IF(AL24&lt;5,(VLOOKUP(AEC1DATA!$A$2,AEC1DATA!$A$57:$M$104,7,FALSE)),(VLOOKUP(AEC1DATA!$A$2,AEC1DATA!$A$57:$M$104,7,FALSE)))</f>
        <v>0</v>
      </c>
      <c r="AO24" s="814"/>
      <c r="AP24" s="814"/>
      <c r="AQ24" s="814">
        <f t="shared" si="0"/>
        <v>0</v>
      </c>
      <c r="AR24" s="814"/>
      <c r="AS24" s="821"/>
      <c r="AT24" s="823">
        <f>SUMPRODUCT(('2 - FORM AEC2 (2016)'!$D$13:$D$345="G2")*('2 - FORM AEC2 (2016)'!$F$13:$F$345="SPA"))</f>
        <v>0</v>
      </c>
      <c r="AU24" s="824"/>
      <c r="AV24" s="796">
        <f>IF(ISNA(VLOOKUP(AEC1DATA!$A$2,AEC1DATA!$A$297:$K$344,5,FALSE)),0,VLOOKUP(AEC1DATA!$A$2,AEC1DATA!$A$297:$K$344,5,FALSE))</f>
        <v>0</v>
      </c>
      <c r="AW24" s="814"/>
      <c r="AX24" s="814"/>
      <c r="AY24" s="814">
        <f>((AT24)*(AV24))</f>
        <v>0</v>
      </c>
      <c r="AZ24" s="814"/>
      <c r="BA24" s="814"/>
      <c r="BB24" s="168"/>
    </row>
    <row r="25" spans="4:54" ht="14.25" customHeight="1" x14ac:dyDescent="0.25">
      <c r="D25" s="14"/>
      <c r="E25" s="826" t="s">
        <v>108</v>
      </c>
      <c r="F25" s="826"/>
      <c r="G25" s="826"/>
      <c r="H25" s="826"/>
      <c r="I25" s="826"/>
      <c r="J25" s="826"/>
      <c r="K25" s="826"/>
      <c r="L25" s="826"/>
      <c r="M25" s="826"/>
      <c r="N25" s="826"/>
      <c r="O25" s="826"/>
      <c r="P25" s="826"/>
      <c r="Q25" s="826"/>
      <c r="R25" s="826"/>
      <c r="S25" s="826"/>
      <c r="T25" s="826"/>
      <c r="U25" s="826"/>
      <c r="V25" s="826"/>
      <c r="W25" s="826"/>
      <c r="X25" s="763" t="s">
        <v>109</v>
      </c>
      <c r="Y25" s="763"/>
      <c r="Z25" s="763"/>
      <c r="AA25" s="763"/>
      <c r="AB25" s="763"/>
      <c r="AC25" s="791"/>
      <c r="AD25" s="819">
        <f>SUMPRODUCT(('2 - FORM AEC2 (2016)'!$D$13:$D$345="G3")*('2 - FORM AEC2 (2016)'!$F$13:$F$345="EX"))</f>
        <v>0</v>
      </c>
      <c r="AE25" s="820"/>
      <c r="AF25" s="794">
        <f>IF(ISNA(VLOOKUP(AEC1DATA!$A$2,AEC1DATA!$A$6:$T$53,7,FALSE)),0,VLOOKUP(AEC1DATA!$A$2,AEC1DATA!$A$6:$T$53,7,FALSE))</f>
        <v>0</v>
      </c>
      <c r="AG25" s="795"/>
      <c r="AH25" s="796"/>
      <c r="AI25" s="814">
        <f t="shared" si="1"/>
        <v>0</v>
      </c>
      <c r="AJ25" s="814"/>
      <c r="AK25" s="821"/>
      <c r="AL25" s="822">
        <f>SUMPRODUCT(('2 - FORM AEC2 (2016)'!$D$13:$D$345="G3")*('2 - FORM AEC2 (2016)'!$F$13:$F$345="CA")+('2 - FORM AEC2 (2016)'!$D$13:$D$345="G3")*('2 - FORM AEC2 (2016)'!$F$13:$F$345="PC"))</f>
        <v>0</v>
      </c>
      <c r="AM25" s="793"/>
      <c r="AN25" s="796">
        <f>IF(AL25&lt;5,(VLOOKUP(AEC1DATA!$A$2,AEC1DATA!$A$57:$M$104,8,FALSE)),(VLOOKUP(AEC1DATA!$A$2,AEC1DATA!$A$57:$M$104,8,FALSE)))</f>
        <v>0</v>
      </c>
      <c r="AO25" s="814"/>
      <c r="AP25" s="814"/>
      <c r="AQ25" s="814">
        <f t="shared" si="0"/>
        <v>0</v>
      </c>
      <c r="AR25" s="814"/>
      <c r="AS25" s="821"/>
      <c r="AT25" s="823">
        <f>SUMPRODUCT(('2 - FORM AEC2 (2016)'!$D$13:$D$345="G3")*('2 - FORM AEC2 (2016)'!$F$13:$F$345="SPA"))</f>
        <v>0</v>
      </c>
      <c r="AU25" s="824"/>
      <c r="AV25" s="796">
        <f>IF(ISNA(VLOOKUP(AEC1DATA!$A$2,AEC1DATA!$A$297:$K$344,6,FALSE)),0,VLOOKUP(AEC1DATA!$A$2,AEC1DATA!$A$297:$K$344,6,FALSE))</f>
        <v>0</v>
      </c>
      <c r="AW25" s="814"/>
      <c r="AX25" s="814"/>
      <c r="AY25" s="814">
        <f>((AT25)*(AV25))</f>
        <v>0</v>
      </c>
      <c r="AZ25" s="814"/>
      <c r="BA25" s="814"/>
      <c r="BB25" s="168"/>
    </row>
    <row r="26" spans="4:54" ht="14.25" customHeight="1" x14ac:dyDescent="0.25">
      <c r="D26" s="14"/>
      <c r="E26" s="763">
        <f>'1 - AEC1 INPUT FORM'!G11</f>
        <v>0</v>
      </c>
      <c r="F26" s="763"/>
      <c r="G26" s="763"/>
      <c r="H26" s="763"/>
      <c r="I26" s="763"/>
      <c r="J26" s="763"/>
      <c r="K26" s="763"/>
      <c r="L26" s="763"/>
      <c r="M26" s="763"/>
      <c r="N26" s="763"/>
      <c r="O26" s="763"/>
      <c r="P26" s="763"/>
      <c r="Q26" s="763"/>
      <c r="R26" s="763"/>
      <c r="S26" s="763"/>
      <c r="T26" s="763"/>
      <c r="U26" s="763"/>
      <c r="V26" s="763"/>
      <c r="W26" s="763"/>
      <c r="X26" s="763" t="s">
        <v>110</v>
      </c>
      <c r="Y26" s="763"/>
      <c r="Z26" s="763"/>
      <c r="AA26" s="763"/>
      <c r="AB26" s="763"/>
      <c r="AC26" s="791"/>
      <c r="AD26" s="819">
        <f>SUMPRODUCT(('2 - FORM AEC2 (2016)'!$D$13:$D$345="G4")*('2 - FORM AEC2 (2016)'!$F$13:$F$345="EX"))</f>
        <v>0</v>
      </c>
      <c r="AE26" s="820"/>
      <c r="AF26" s="794">
        <f>IF(ISNA(VLOOKUP(AEC1DATA!$A$2,AEC1DATA!$A$6:$T$53,8,FALSE)),0,VLOOKUP(AEC1DATA!$A$2,AEC1DATA!$A$6:$T$53,8,FALSE))</f>
        <v>0</v>
      </c>
      <c r="AG26" s="795"/>
      <c r="AH26" s="796"/>
      <c r="AI26" s="814">
        <f t="shared" si="1"/>
        <v>0</v>
      </c>
      <c r="AJ26" s="814"/>
      <c r="AK26" s="821"/>
      <c r="AL26" s="822">
        <f>SUMPRODUCT(('2 - FORM AEC2 (2016)'!$D$13:$D$345="G4")*('2 - FORM AEC2 (2016)'!$F$13:$F$345="CA")+('2 - FORM AEC2 (2016)'!$D$13:$D$345="G4")*('2 - FORM AEC2 (2016)'!$F$13:$F$345="PC"))</f>
        <v>0</v>
      </c>
      <c r="AM26" s="793"/>
      <c r="AN26" s="796">
        <f>IF(AL26&lt;5,(VLOOKUP(AEC1DATA!$A$2,AEC1DATA!$A$57:$M$104,9,FALSE)),(VLOOKUP(AEC1DATA!$A$2,AEC1DATA!$A$57:$M$104,9,FALSE)))</f>
        <v>0</v>
      </c>
      <c r="AO26" s="814"/>
      <c r="AP26" s="814"/>
      <c r="AQ26" s="814">
        <f t="shared" si="0"/>
        <v>0</v>
      </c>
      <c r="AR26" s="814"/>
      <c r="AS26" s="821"/>
      <c r="AT26" s="823">
        <f>SUMPRODUCT(('2 - FORM AEC2 (2016)'!$D$13:$D$345="G4")*('2 - FORM AEC2 (2016)'!$F$13:$F$345="SPA"))</f>
        <v>0</v>
      </c>
      <c r="AU26" s="824"/>
      <c r="AV26" s="796">
        <f>IF(ISNA(VLOOKUP(AEC1DATA!$A$2,AEC1DATA!$A$297:$K$344,7,FALSE)),0,VLOOKUP(AEC1DATA!$A$2,AEC1DATA!$A$297:$K$344,7,FALSE))</f>
        <v>0</v>
      </c>
      <c r="AW26" s="814"/>
      <c r="AX26" s="814"/>
      <c r="AY26" s="814">
        <f>((AT26)*(AV26))</f>
        <v>0</v>
      </c>
      <c r="AZ26" s="814"/>
      <c r="BA26" s="814"/>
      <c r="BB26" s="168"/>
    </row>
    <row r="27" spans="4:54" ht="15" x14ac:dyDescent="0.25">
      <c r="D27" s="14"/>
      <c r="E27" s="763">
        <f>'1 - AEC1 INPUT FORM'!G12</f>
        <v>0</v>
      </c>
      <c r="F27" s="763"/>
      <c r="G27" s="763"/>
      <c r="H27" s="763"/>
      <c r="I27" s="763"/>
      <c r="J27" s="763"/>
      <c r="K27" s="763"/>
      <c r="L27" s="763"/>
      <c r="M27" s="763"/>
      <c r="N27" s="763"/>
      <c r="O27" s="763"/>
      <c r="P27" s="763"/>
      <c r="Q27" s="763"/>
      <c r="R27" s="763"/>
      <c r="S27" s="763"/>
      <c r="T27" s="763"/>
      <c r="U27" s="763"/>
      <c r="V27" s="763"/>
      <c r="W27" s="763"/>
      <c r="X27" s="763" t="s">
        <v>111</v>
      </c>
      <c r="Y27" s="763"/>
      <c r="Z27" s="763"/>
      <c r="AA27" s="763"/>
      <c r="AB27" s="763"/>
      <c r="AC27" s="791"/>
      <c r="AD27" s="819">
        <f>SUMPRODUCT(('2 - FORM AEC2 (2016)'!$D$13:$D$345="G5")*('2 - FORM AEC2 (2016)'!$F$13:$F$345="EX"))</f>
        <v>0</v>
      </c>
      <c r="AE27" s="820"/>
      <c r="AF27" s="794">
        <f>IF(ISNA(VLOOKUP(AEC1DATA!$A$2,AEC1DATA!$A$6:$T$53,9,FALSE)),0,VLOOKUP(AEC1DATA!$A$2,AEC1DATA!$A$6:$T$53,9,FALSE))</f>
        <v>0</v>
      </c>
      <c r="AG27" s="795"/>
      <c r="AH27" s="796"/>
      <c r="AI27" s="814">
        <f t="shared" si="1"/>
        <v>0</v>
      </c>
      <c r="AJ27" s="814"/>
      <c r="AK27" s="821"/>
      <c r="AL27" s="822">
        <f>SUMPRODUCT(('2 - FORM AEC2 (2016)'!$D$13:$D$345="G5")*('2 - FORM AEC2 (2016)'!$F$13:$F$345="CA")+('2 - FORM AEC2 (2016)'!$D$13:$D$345="G5")*('2 - FORM AEC2 (2016)'!$F$13:$F$345="PC"))</f>
        <v>0</v>
      </c>
      <c r="AM27" s="793"/>
      <c r="AN27" s="796">
        <f>IF(AL27&lt;5,(VLOOKUP(AEC1DATA!$A$2,AEC1DATA!$A$57:$M$104,10,FALSE)),(VLOOKUP(AEC1DATA!$A$2,AEC1DATA!$A$57:$M$104,10,FALSE)))</f>
        <v>0</v>
      </c>
      <c r="AO27" s="814"/>
      <c r="AP27" s="814"/>
      <c r="AQ27" s="814">
        <f t="shared" si="0"/>
        <v>0</v>
      </c>
      <c r="AR27" s="814"/>
      <c r="AS27" s="821"/>
      <c r="AT27" s="823">
        <f>SUMPRODUCT(('2 - FORM AEC2 (2016)'!$D$13:$D$345="G5")*('2 - FORM AEC2 (2016)'!$F$13:$F$345="SPA"))</f>
        <v>0</v>
      </c>
      <c r="AU27" s="824"/>
      <c r="AV27" s="796">
        <f>IF(ISNA(VLOOKUP(AEC1DATA!$A$2,AEC1DATA!$A$297:$K$344,8,FALSE)),0,VLOOKUP(AEC1DATA!$A$2,AEC1DATA!$A$297:$K$344,8,FALSE))</f>
        <v>0</v>
      </c>
      <c r="AW27" s="814"/>
      <c r="AX27" s="814"/>
      <c r="AY27" s="814">
        <f>((AT27)*(AV27))</f>
        <v>0</v>
      </c>
      <c r="AZ27" s="814"/>
      <c r="BA27" s="814"/>
      <c r="BB27" s="168"/>
    </row>
    <row r="28" spans="4:54" ht="15" x14ac:dyDescent="0.25">
      <c r="D28" s="14"/>
      <c r="E28" s="763">
        <f>'1 - AEC1 INPUT FORM'!G13</f>
        <v>0</v>
      </c>
      <c r="F28" s="763"/>
      <c r="G28" s="763"/>
      <c r="H28" s="763"/>
      <c r="I28" s="763"/>
      <c r="J28" s="763"/>
      <c r="K28" s="763"/>
      <c r="L28" s="763"/>
      <c r="M28" s="763"/>
      <c r="N28" s="763"/>
      <c r="O28" s="763"/>
      <c r="P28" s="763"/>
      <c r="Q28" s="763"/>
      <c r="R28" s="763"/>
      <c r="S28" s="763"/>
      <c r="T28" s="763"/>
      <c r="U28" s="763"/>
      <c r="V28" s="763"/>
      <c r="W28" s="763"/>
      <c r="X28" s="763" t="s">
        <v>112</v>
      </c>
      <c r="Y28" s="763"/>
      <c r="Z28" s="763"/>
      <c r="AA28" s="763"/>
      <c r="AB28" s="763"/>
      <c r="AC28" s="791"/>
      <c r="AD28" s="819">
        <f>SUMPRODUCT(('2 - FORM AEC2 (2016)'!$D$13:$D$345="G6")*('2 - FORM AEC2 (2016)'!$F$13:$F$345="EX"))</f>
        <v>0</v>
      </c>
      <c r="AE28" s="820"/>
      <c r="AF28" s="794">
        <f>IF(ISNA(VLOOKUP(AEC1DATA!$A$2,AEC1DATA!$A$6:$T$53,10,FALSE)),0,VLOOKUP(AEC1DATA!$A$2,AEC1DATA!$A$6:$T$53,10,FALSE))</f>
        <v>0</v>
      </c>
      <c r="AG28" s="795"/>
      <c r="AH28" s="796"/>
      <c r="AI28" s="814">
        <f t="shared" si="1"/>
        <v>0</v>
      </c>
      <c r="AJ28" s="814"/>
      <c r="AK28" s="821"/>
      <c r="AL28" s="822">
        <f>SUMPRODUCT(('2 - FORM AEC2 (2016)'!$D$13:$D$345="G6")*('2 - FORM AEC2 (2016)'!$F$13:$F$345="CA")+('2 - FORM AEC2 (2016)'!$D$13:$D$345="G6")*('2 - FORM AEC2 (2016)'!$F$13:$F$345="PC"))</f>
        <v>0</v>
      </c>
      <c r="AM28" s="793"/>
      <c r="AN28" s="796">
        <f>IF(AL28&lt;5,(VLOOKUP(AEC1DATA!$A$2,AEC1DATA!$A$57:$M$104,11,FALSE)),(VLOOKUP(AEC1DATA!$A$2,AEC1DATA!$A$57:$M$104,11,FALSE)))</f>
        <v>0</v>
      </c>
      <c r="AO28" s="814"/>
      <c r="AP28" s="814"/>
      <c r="AQ28" s="814">
        <f t="shared" si="0"/>
        <v>0</v>
      </c>
      <c r="AR28" s="814"/>
      <c r="AS28" s="814"/>
      <c r="AT28" s="825"/>
      <c r="AU28" s="825"/>
      <c r="AV28" s="818"/>
      <c r="AW28" s="818"/>
      <c r="AX28" s="818"/>
      <c r="AY28" s="818"/>
      <c r="AZ28" s="818"/>
      <c r="BA28" s="818"/>
      <c r="BB28" s="159"/>
    </row>
    <row r="29" spans="4:54" ht="15" x14ac:dyDescent="0.25">
      <c r="D29" s="14"/>
      <c r="E29" s="765"/>
      <c r="F29" s="765"/>
      <c r="G29" s="765"/>
      <c r="H29" s="765"/>
      <c r="I29" s="765"/>
      <c r="J29" s="765"/>
      <c r="K29" s="765"/>
      <c r="L29" s="765"/>
      <c r="M29" s="765"/>
      <c r="N29" s="765"/>
      <c r="O29" s="765"/>
      <c r="P29" s="765"/>
      <c r="Q29" s="765"/>
      <c r="R29" s="765"/>
      <c r="S29" s="765"/>
      <c r="T29" s="765"/>
      <c r="U29" s="765"/>
      <c r="V29" s="765"/>
      <c r="W29" s="765"/>
      <c r="X29" s="763" t="s">
        <v>113</v>
      </c>
      <c r="Y29" s="763"/>
      <c r="Z29" s="763"/>
      <c r="AA29" s="763"/>
      <c r="AB29" s="763"/>
      <c r="AC29" s="791"/>
      <c r="AD29" s="819">
        <f>SUMPRODUCT(('2 - FORM AEC2 (2016)'!$D$13:$D$345="G7")*('2 - FORM AEC2 (2016)'!$F$13:$F$345="EX"))</f>
        <v>0</v>
      </c>
      <c r="AE29" s="820"/>
      <c r="AF29" s="794">
        <f>IF(ISNA(VLOOKUP(AEC1DATA!$A$2,AEC1DATA!$A$6:$T$53,11,FALSE)),0,VLOOKUP(AEC1DATA!$A$2,AEC1DATA!$A$6:$T$53,11,FALSE))</f>
        <v>0</v>
      </c>
      <c r="AG29" s="795"/>
      <c r="AH29" s="796"/>
      <c r="AI29" s="814">
        <f t="shared" si="1"/>
        <v>0</v>
      </c>
      <c r="AJ29" s="814"/>
      <c r="AK29" s="821"/>
      <c r="AL29" s="822">
        <f>SUMPRODUCT(('2 - FORM AEC2 (2016)'!$D$13:$D$345="G7")*('2 - FORM AEC2 (2016)'!$F$13:$F$345="CA")+('2 - FORM AEC2 (2016)'!$D$13:$D$345="G7")*('2 - FORM AEC2 (2016)'!$F$13:$F$345="PC"))</f>
        <v>0</v>
      </c>
      <c r="AM29" s="793"/>
      <c r="AN29" s="796">
        <f>IF(AL29&lt;5,(VLOOKUP(AEC1DATA!$A$2,AEC1DATA!$A$57:$M$104,12,FALSE)),(VLOOKUP(AEC1DATA!$A$2,AEC1DATA!$A$57:$M$104,12,FALSE)))</f>
        <v>0</v>
      </c>
      <c r="AO29" s="814"/>
      <c r="AP29" s="814"/>
      <c r="AQ29" s="814">
        <f t="shared" si="0"/>
        <v>0</v>
      </c>
      <c r="AR29" s="814"/>
      <c r="AS29" s="814"/>
      <c r="AT29" s="818"/>
      <c r="AU29" s="818"/>
      <c r="AV29" s="818"/>
      <c r="AW29" s="818"/>
      <c r="AX29" s="818"/>
      <c r="AY29" s="818"/>
      <c r="AZ29" s="818"/>
      <c r="BA29" s="818"/>
      <c r="BB29" s="159"/>
    </row>
    <row r="30" spans="4:54" ht="15" x14ac:dyDescent="0.25">
      <c r="D30" s="14"/>
      <c r="E30" s="763" t="s">
        <v>114</v>
      </c>
      <c r="F30" s="763"/>
      <c r="G30" s="763">
        <f>'1 - AEC1 INPUT FORM'!G14</f>
        <v>0</v>
      </c>
      <c r="H30" s="763"/>
      <c r="I30" s="763"/>
      <c r="J30" s="763"/>
      <c r="K30" s="763"/>
      <c r="L30" s="763"/>
      <c r="M30" s="57" t="s">
        <v>22</v>
      </c>
      <c r="N30" s="763">
        <f>'1 - AEC1 INPUT FORM'!G15</f>
        <v>0</v>
      </c>
      <c r="O30" s="763"/>
      <c r="P30" s="763"/>
      <c r="Q30" s="763"/>
      <c r="R30" s="763"/>
      <c r="S30" s="763"/>
      <c r="T30" s="763"/>
      <c r="U30" s="763"/>
      <c r="V30" s="763"/>
      <c r="W30" s="763"/>
      <c r="X30" s="763" t="s">
        <v>115</v>
      </c>
      <c r="Y30" s="763"/>
      <c r="Z30" s="763"/>
      <c r="AA30" s="763"/>
      <c r="AB30" s="763"/>
      <c r="AC30" s="791"/>
      <c r="AD30" s="819">
        <f>SUMPRODUCT(('2 - FORM AEC2 (2016)'!$D$13:$D$345="G8")*('2 - FORM AEC2 (2016)'!$F$13:$F$345="EX"))</f>
        <v>0</v>
      </c>
      <c r="AE30" s="820"/>
      <c r="AF30" s="794">
        <f>IF(ISNA(VLOOKUP(AEC1DATA!$A$2,AEC1DATA!$A$6:$T$53,12,FALSE)),0,VLOOKUP(AEC1DATA!$A$2,AEC1DATA!$A$6:$T$53,12,FALSE))</f>
        <v>0</v>
      </c>
      <c r="AG30" s="795"/>
      <c r="AH30" s="796"/>
      <c r="AI30" s="814">
        <f t="shared" si="1"/>
        <v>0</v>
      </c>
      <c r="AJ30" s="814"/>
      <c r="AK30" s="821"/>
      <c r="AL30" s="822">
        <f>SUMPRODUCT(('2 - FORM AEC2 (2016)'!$D$13:$D$345="G8")*('2 - FORM AEC2 (2016)'!$F$13:$F$345="CA")+('2 - FORM AEC2 (2016)'!$D$13:$D$345="G8")*('2 - FORM AEC2 (2016)'!$F$13:$F$345="PC"))</f>
        <v>0</v>
      </c>
      <c r="AM30" s="793"/>
      <c r="AN30" s="796">
        <f>IF(AL30&lt;5,(VLOOKUP(AEC1DATA!$A$2,AEC1DATA!$A$57:$M$104,13,FALSE)),(VLOOKUP(AEC1DATA!$A$2,AEC1DATA!$A$57:$M$104,13,FALSE)))</f>
        <v>0</v>
      </c>
      <c r="AO30" s="814"/>
      <c r="AP30" s="814"/>
      <c r="AQ30" s="814">
        <f t="shared" si="0"/>
        <v>0</v>
      </c>
      <c r="AR30" s="814"/>
      <c r="AS30" s="814"/>
      <c r="AT30" s="818"/>
      <c r="AU30" s="818"/>
      <c r="AV30" s="818"/>
      <c r="AW30" s="818"/>
      <c r="AX30" s="818"/>
      <c r="AY30" s="818"/>
      <c r="AZ30" s="818"/>
      <c r="BA30" s="818"/>
      <c r="BB30" s="159"/>
    </row>
    <row r="31" spans="4:54" ht="15" x14ac:dyDescent="0.25">
      <c r="D31" s="14"/>
      <c r="E31" s="763" t="s">
        <v>116</v>
      </c>
      <c r="F31" s="763"/>
      <c r="G31" s="763"/>
      <c r="H31" s="763"/>
      <c r="I31" s="763"/>
      <c r="J31" s="763"/>
      <c r="K31" s="763">
        <f>'1 - AEC1 INPUT FORM'!G16</f>
        <v>0</v>
      </c>
      <c r="L31" s="763"/>
      <c r="M31" s="763"/>
      <c r="N31" s="763"/>
      <c r="O31" s="763"/>
      <c r="P31" s="763"/>
      <c r="Q31" s="763"/>
      <c r="R31" s="763"/>
      <c r="S31" s="763"/>
      <c r="T31" s="763"/>
      <c r="U31" s="763"/>
      <c r="V31" s="763"/>
      <c r="W31" s="763"/>
      <c r="X31" s="763" t="s">
        <v>35</v>
      </c>
      <c r="Y31" s="763"/>
      <c r="Z31" s="763"/>
      <c r="AA31" s="763"/>
      <c r="AB31" s="763"/>
      <c r="AC31" s="791"/>
      <c r="AD31" s="792">
        <f>SUMPRODUCT(('2 - FORM AEC2 (2016)'!$D$13:$D$345="IF")*('2 - FORM AEC2 (2016)'!$F$13:$F$345="EX"))</f>
        <v>0</v>
      </c>
      <c r="AE31" s="793"/>
      <c r="AF31" s="794">
        <f>IF(ISNA(VLOOKUP(AEC1DATA!$A$2,AEC1DATA!$A$6:$T$53,13,FALSE)),0,VLOOKUP(AEC1DATA!$A$2,AEC1DATA!$A$6:$T$53,13,FALSE))</f>
        <v>0</v>
      </c>
      <c r="AG31" s="795"/>
      <c r="AH31" s="796"/>
      <c r="AI31" s="814">
        <f t="shared" si="1"/>
        <v>0</v>
      </c>
      <c r="AJ31" s="814"/>
      <c r="AK31" s="814"/>
      <c r="AL31" s="807" t="s">
        <v>456</v>
      </c>
      <c r="AM31" s="808"/>
      <c r="AN31" s="808"/>
      <c r="AO31" s="808"/>
      <c r="AP31" s="808"/>
      <c r="AQ31" s="808"/>
      <c r="AR31" s="808"/>
      <c r="AS31" s="808"/>
      <c r="AT31" s="808"/>
      <c r="AU31" s="808"/>
      <c r="AV31" s="808"/>
      <c r="AW31" s="808"/>
      <c r="AX31" s="808"/>
      <c r="AY31" s="808"/>
      <c r="AZ31" s="808"/>
      <c r="BA31" s="809"/>
      <c r="BB31" s="159"/>
    </row>
    <row r="32" spans="4:54" ht="15" x14ac:dyDescent="0.25">
      <c r="D32" s="14"/>
      <c r="E32" s="815" t="s">
        <v>117</v>
      </c>
      <c r="F32" s="815"/>
      <c r="G32" s="815"/>
      <c r="H32" s="815"/>
      <c r="I32" s="815"/>
      <c r="J32" s="815"/>
      <c r="K32" s="815"/>
      <c r="L32" s="815"/>
      <c r="M32" s="782"/>
      <c r="N32" s="782"/>
      <c r="O32" s="782"/>
      <c r="P32" s="782"/>
      <c r="Q32" s="782"/>
      <c r="R32" s="782"/>
      <c r="S32" s="782"/>
      <c r="T32" s="782"/>
      <c r="U32" s="782"/>
      <c r="V32" s="782"/>
      <c r="W32" s="782"/>
      <c r="X32" s="763" t="s">
        <v>118</v>
      </c>
      <c r="Y32" s="763"/>
      <c r="Z32" s="763"/>
      <c r="AA32" s="763"/>
      <c r="AB32" s="763"/>
      <c r="AC32" s="791"/>
      <c r="AD32" s="816">
        <f>SUMPRODUCT(('2 - FORM AEC2 (2016)'!$D$13:$D$345="INT")*('2 - FORM AEC2 (2016)'!$F$13:$F$345="EX"))</f>
        <v>0</v>
      </c>
      <c r="AE32" s="817"/>
      <c r="AF32" s="794">
        <f>IF(ISNA(VLOOKUP(AEC1DATA!$A$2,AEC1DATA!$A$6:$T$53,14,FALSE)),0,VLOOKUP(AEC1DATA!$A$2,AEC1DATA!$A$6:$T$53,14,FALSE))</f>
        <v>0</v>
      </c>
      <c r="AG32" s="795"/>
      <c r="AH32" s="796"/>
      <c r="AI32" s="797">
        <f t="shared" si="1"/>
        <v>0</v>
      </c>
      <c r="AJ32" s="797"/>
      <c r="AK32" s="797"/>
      <c r="AL32" s="810" t="s">
        <v>457</v>
      </c>
      <c r="AM32" s="811"/>
      <c r="AN32" s="811"/>
      <c r="AO32" s="811"/>
      <c r="AP32" s="811"/>
      <c r="AQ32" s="811"/>
      <c r="AR32" s="811"/>
      <c r="AS32" s="811"/>
      <c r="AT32" s="812" t="s">
        <v>37</v>
      </c>
      <c r="AU32" s="813"/>
      <c r="AV32" s="813" t="s">
        <v>99</v>
      </c>
      <c r="AW32" s="813"/>
      <c r="AX32" s="813"/>
      <c r="AY32" s="813" t="s">
        <v>100</v>
      </c>
      <c r="AZ32" s="813"/>
      <c r="BA32" s="813"/>
      <c r="BB32" s="159"/>
    </row>
    <row r="33" spans="4:54" ht="15.6" customHeight="1" x14ac:dyDescent="0.25">
      <c r="D33" s="14"/>
      <c r="E33" s="801" t="s">
        <v>119</v>
      </c>
      <c r="F33" s="58"/>
      <c r="G33" s="805" t="s">
        <v>38</v>
      </c>
      <c r="H33" s="805"/>
      <c r="I33" s="805"/>
      <c r="J33" s="805"/>
      <c r="K33" s="805"/>
      <c r="L33" s="806" t="s">
        <v>39</v>
      </c>
      <c r="M33" s="806"/>
      <c r="N33" s="806"/>
      <c r="O33" s="806"/>
      <c r="P33" s="806"/>
      <c r="Q33" s="806" t="s">
        <v>40</v>
      </c>
      <c r="R33" s="806"/>
      <c r="S33" s="806"/>
      <c r="T33" s="806"/>
      <c r="U33" s="806"/>
      <c r="V33" s="806"/>
      <c r="W33" s="806"/>
      <c r="X33" s="763" t="s">
        <v>41</v>
      </c>
      <c r="Y33" s="763"/>
      <c r="Z33" s="763"/>
      <c r="AA33" s="763"/>
      <c r="AB33" s="763"/>
      <c r="AC33" s="791"/>
      <c r="AD33" s="792">
        <f>SUMPRODUCT(('2 - FORM AEC2 (2016)'!$D$13:$D$345="ADV F")*('2 - FORM AEC2 (2016)'!$F$13:$F$345="EX")*('2 - FORM AEC2 (2016)'!$O$13:$O$345="N"))</f>
        <v>0</v>
      </c>
      <c r="AE33" s="793"/>
      <c r="AF33" s="794">
        <f>IF(ISNA(VLOOKUP(AEC1DATA!$A$2,AEC1DATA!$A$6:$T$53,15,FALSE)),0,VLOOKUP(AEC1DATA!$A$2,AEC1DATA!$A$6:$T$53,15,FALSE))</f>
        <v>0</v>
      </c>
      <c r="AG33" s="795"/>
      <c r="AH33" s="796"/>
      <c r="AI33" s="797">
        <f t="shared" si="1"/>
        <v>0</v>
      </c>
      <c r="AJ33" s="797"/>
      <c r="AK33" s="797"/>
      <c r="AL33" s="798" t="s">
        <v>458</v>
      </c>
      <c r="AM33" s="799"/>
      <c r="AN33" s="799"/>
      <c r="AO33" s="799"/>
      <c r="AP33" s="799"/>
      <c r="AQ33" s="799"/>
      <c r="AR33" s="799"/>
      <c r="AS33" s="800"/>
      <c r="AT33" s="803">
        <f>SUMPRODUCT(('2 - FORM AEC2 (2016)'!$D$13:$D$345="R2C")*('2 - FORM AEC2 (2016)'!$F$13:$F$345="CA")+('2 - FORM AEC2 (2016)'!$D$13:$D$345="R2V1")*('2 - FORM AEC2 (2016)'!$F$13:$F$345="CA")+('2 - FORM AEC2 (2016)'!$D$13:$D$345="R2V2")*('2 - FORM AEC2 (2016)'!$F$13:$F$345="CA"))</f>
        <v>0</v>
      </c>
      <c r="AU33" s="804"/>
      <c r="AV33" s="802">
        <f>IF(ISNA(VLOOKUP(AEC1DATA!$A$2,AEC1DATA!$A$59:$W$104,21,FALSE)),0,VLOOKUP(AEC1DATA!$A$2,AEC1DATA!$A$59:$W$104,21,FALSE))</f>
        <v>0</v>
      </c>
      <c r="AW33" s="786"/>
      <c r="AX33" s="786"/>
      <c r="AY33" s="786">
        <f>((AT33)*(AV33))</f>
        <v>0</v>
      </c>
      <c r="AZ33" s="786"/>
      <c r="BA33" s="786"/>
      <c r="BB33" s="159"/>
    </row>
    <row r="34" spans="4:54" ht="15" x14ac:dyDescent="0.25">
      <c r="D34" s="14"/>
      <c r="E34" s="801"/>
      <c r="F34" s="59" t="s">
        <v>120</v>
      </c>
      <c r="G34" s="763">
        <f>+'1 - AEC1 INPUT FORM (2)'!C7</f>
        <v>0</v>
      </c>
      <c r="H34" s="763"/>
      <c r="I34" s="763"/>
      <c r="J34" s="763"/>
      <c r="K34" s="763"/>
      <c r="L34" s="763">
        <f>+'1 - AEC1 INPUT FORM (2)'!G7</f>
        <v>0</v>
      </c>
      <c r="M34" s="763"/>
      <c r="N34" s="763"/>
      <c r="O34" s="763"/>
      <c r="P34" s="763"/>
      <c r="Q34" s="763">
        <f>+'1 - AEC1 INPUT FORM (2)'!H7</f>
        <v>0</v>
      </c>
      <c r="R34" s="763"/>
      <c r="S34" s="763"/>
      <c r="T34" s="763"/>
      <c r="U34" s="763"/>
      <c r="V34" s="763"/>
      <c r="W34" s="763"/>
      <c r="X34" s="763" t="s">
        <v>121</v>
      </c>
      <c r="Y34" s="763"/>
      <c r="Z34" s="763"/>
      <c r="AA34" s="763"/>
      <c r="AB34" s="763"/>
      <c r="AC34" s="791"/>
      <c r="AD34" s="792">
        <f>SUMPRODUCT(('2 - FORM AEC2 (2016)'!$D$13:$D$345="ADV F")*('2 - FORM AEC2 (2016)'!$F$13:$F$345="EX")*('2 - FORM AEC2 (2016)'!$O$13:$O$345="Y"))</f>
        <v>0</v>
      </c>
      <c r="AE34" s="793"/>
      <c r="AF34" s="794">
        <f>IF(ISNA(VLOOKUP(AEC1DATA!$A$2,AEC1DATA!$A$6:$T$53,16,FALSE)),0,VLOOKUP(AEC1DATA!$A$2,AEC1DATA!$A$6:$T$53,16,FALSE))</f>
        <v>0</v>
      </c>
      <c r="AG34" s="795"/>
      <c r="AH34" s="796"/>
      <c r="AI34" s="797">
        <f t="shared" si="1"/>
        <v>0</v>
      </c>
      <c r="AJ34" s="797"/>
      <c r="AK34" s="797"/>
      <c r="AL34" s="798" t="s">
        <v>459</v>
      </c>
      <c r="AM34" s="799"/>
      <c r="AN34" s="799"/>
      <c r="AO34" s="799"/>
      <c r="AP34" s="799"/>
      <c r="AQ34" s="799"/>
      <c r="AR34" s="799"/>
      <c r="AS34" s="800"/>
      <c r="AT34" s="803">
        <f>SUMPRODUCT(('2 - FORM AEC2 (2016)'!$D$13:$D$345="R3C")*('2 - FORM AEC2 (2016)'!$F$13:$F$345="CA")+('2 - FORM AEC2 (2016)'!$D$13:$D$345="R3V1")*('2 - FORM AEC2 (2016)'!$F$13:$F$345="CA")+('2 - FORM AEC2 (2016)'!$D$13:$D$345="R3V2")*('2 - FORM AEC2 (2016)'!$F$13:$F$345="CA"))</f>
        <v>0</v>
      </c>
      <c r="AU34" s="804"/>
      <c r="AV34" s="802">
        <f>IF(ISNA(VLOOKUP(AEC1DATA!$A$2,AEC1DATA!$A$59:$W$104,22,FALSE)),0,VLOOKUP(AEC1DATA!$A$2,AEC1DATA!$A$59:$W$104,22,FALSE))</f>
        <v>0</v>
      </c>
      <c r="AW34" s="786"/>
      <c r="AX34" s="786"/>
      <c r="AY34" s="786">
        <f>((AT34)*(AV34))</f>
        <v>0</v>
      </c>
      <c r="AZ34" s="786"/>
      <c r="BA34" s="786"/>
      <c r="BB34" s="159"/>
    </row>
    <row r="35" spans="4:54" ht="14.25" customHeight="1" x14ac:dyDescent="0.25">
      <c r="D35" s="14"/>
      <c r="E35" s="801"/>
      <c r="F35" s="59" t="s">
        <v>122</v>
      </c>
      <c r="G35" s="763">
        <f>+'1 - AEC1 INPUT FORM (2)'!C8</f>
        <v>0</v>
      </c>
      <c r="H35" s="763"/>
      <c r="I35" s="763"/>
      <c r="J35" s="763"/>
      <c r="K35" s="763"/>
      <c r="L35" s="763">
        <f>+'1 - AEC1 INPUT FORM (2)'!G8</f>
        <v>0</v>
      </c>
      <c r="M35" s="763"/>
      <c r="N35" s="763"/>
      <c r="O35" s="763"/>
      <c r="P35" s="763"/>
      <c r="Q35" s="763">
        <f>+'1 - AEC1 INPUT FORM (2)'!H8</f>
        <v>0</v>
      </c>
      <c r="R35" s="763"/>
      <c r="S35" s="763"/>
      <c r="T35" s="763"/>
      <c r="U35" s="763"/>
      <c r="V35" s="763"/>
      <c r="W35" s="763"/>
      <c r="X35" s="763" t="s">
        <v>123</v>
      </c>
      <c r="Y35" s="763"/>
      <c r="Z35" s="763"/>
      <c r="AA35" s="763"/>
      <c r="AB35" s="763"/>
      <c r="AC35" s="791"/>
      <c r="AD35" s="792">
        <f>SUMPRODUCT(('2 - FORM AEC2 (2016)'!$D$13:$D$345="ADV 1")*('2 - FORM AEC2 (2016)'!$F$13:$F$345="EX")*('2 - FORM AEC2 (2016)'!$O$13:$O$345="N"))</f>
        <v>0</v>
      </c>
      <c r="AE35" s="793"/>
      <c r="AF35" s="794">
        <f>IF(ISNA(VLOOKUP(AEC1DATA!$A$2,AEC1DATA!$A$6:$T$53,17,FALSE)),0,VLOOKUP(AEC1DATA!$A$2,AEC1DATA!$A$6:$T$53,17,FALSE))</f>
        <v>0</v>
      </c>
      <c r="AG35" s="795"/>
      <c r="AH35" s="796"/>
      <c r="AI35" s="797">
        <f t="shared" si="1"/>
        <v>0</v>
      </c>
      <c r="AJ35" s="797"/>
      <c r="AK35" s="797"/>
      <c r="AL35" s="798" t="s">
        <v>460</v>
      </c>
      <c r="AM35" s="799"/>
      <c r="AN35" s="799"/>
      <c r="AO35" s="799"/>
      <c r="AP35" s="799"/>
      <c r="AQ35" s="799"/>
      <c r="AR35" s="799"/>
      <c r="AS35" s="800"/>
      <c r="AT35" s="803">
        <f>SUMPRODUCT(('2 - FORM AEC2 (2016)'!$D$13:$D$345="R4C")*('2 - FORM AEC2 (2016)'!$F$13:$F$345="CA")+('2 - FORM AEC2 (2016)'!$D$13:$D$345="R4V1")*('2 - FORM AEC2 (2016)'!$F$13:$F$345="CA")+('2 - FORM AEC2 (2016)'!$D$13:$D$345="R4V2")*('2 - FORM AEC2 (2016)'!$F$13:$F$345="CA"))</f>
        <v>0</v>
      </c>
      <c r="AU35" s="804"/>
      <c r="AV35" s="802">
        <f>IF(ISNA(VLOOKUP(AEC1DATA!$A$2,AEC1DATA!$A$59:$W$104,23,FALSE)),0,VLOOKUP(AEC1DATA!$A$2,AEC1DATA!$A$59:$W$104,23,FALSE))</f>
        <v>0</v>
      </c>
      <c r="AW35" s="786"/>
      <c r="AX35" s="786"/>
      <c r="AY35" s="786">
        <f t="shared" ref="AY35" si="2">((AT35)*(AV35))</f>
        <v>0</v>
      </c>
      <c r="AZ35" s="786"/>
      <c r="BA35" s="786"/>
      <c r="BB35" s="159"/>
    </row>
    <row r="36" spans="4:54" ht="15.75" customHeight="1" x14ac:dyDescent="0.25">
      <c r="D36" s="14"/>
      <c r="E36" s="801"/>
      <c r="F36" s="59" t="s">
        <v>124</v>
      </c>
      <c r="G36" s="763">
        <f>+'1 - AEC1 INPUT FORM (2)'!C9</f>
        <v>0</v>
      </c>
      <c r="H36" s="763"/>
      <c r="I36" s="763"/>
      <c r="J36" s="763"/>
      <c r="K36" s="763"/>
      <c r="L36" s="763">
        <f>+'1 - AEC1 INPUT FORM (2)'!G9</f>
        <v>0</v>
      </c>
      <c r="M36" s="763"/>
      <c r="N36" s="763"/>
      <c r="O36" s="763"/>
      <c r="P36" s="763"/>
      <c r="Q36" s="763">
        <f>+'1 - AEC1 INPUT FORM (2)'!H9</f>
        <v>0</v>
      </c>
      <c r="R36" s="763"/>
      <c r="S36" s="763"/>
      <c r="T36" s="763"/>
      <c r="U36" s="763"/>
      <c r="V36" s="763"/>
      <c r="W36" s="763"/>
      <c r="X36" s="763" t="s">
        <v>125</v>
      </c>
      <c r="Y36" s="763"/>
      <c r="Z36" s="763"/>
      <c r="AA36" s="763"/>
      <c r="AB36" s="763"/>
      <c r="AC36" s="791"/>
      <c r="AD36" s="792">
        <f>SUMPRODUCT(('2 - FORM AEC2 (2016)'!$D$13:$D$345="ADV 1")*('2 - FORM AEC2 (2016)'!$F$13:$F$345="EX")*('2 - FORM AEC2 (2016)'!$O$13:$O$345="Y"))</f>
        <v>0</v>
      </c>
      <c r="AE36" s="793"/>
      <c r="AF36" s="794">
        <f>IF(ISNA(VLOOKUP(AEC1DATA!$A$2,AEC1DATA!$A$6:$T$53,18,FALSE)),0,VLOOKUP(AEC1DATA!$A$2,AEC1DATA!$A$6:$T$53,18,FALSE))</f>
        <v>0</v>
      </c>
      <c r="AG36" s="795"/>
      <c r="AH36" s="796"/>
      <c r="AI36" s="797">
        <f t="shared" si="1"/>
        <v>0</v>
      </c>
      <c r="AJ36" s="797"/>
      <c r="AK36" s="797"/>
      <c r="AL36" s="798" t="s">
        <v>461</v>
      </c>
      <c r="AM36" s="799"/>
      <c r="AN36" s="799"/>
      <c r="AO36" s="799"/>
      <c r="AP36" s="799"/>
      <c r="AQ36" s="799"/>
      <c r="AR36" s="799"/>
      <c r="AS36" s="800"/>
      <c r="AT36" s="803">
        <f>SUMPRODUCT(('2 - FORM AEC2 (2016)'!$D$13:$D$345="R2C")*('2 - FORM AEC2 (2016)'!$F$13:$F$345="EX")+('2 - FORM AEC2 (2016)'!$D$13:$D$345="R2V1")*('2 - FORM AEC2 (2016)'!$F$13:$F$345="EX")+('2 - FORM AEC2 (2016)'!$D$13:$D$345="R2V2")*('2 - FORM AEC2 (2016)'!$F$13:$F$345="EX"))</f>
        <v>0</v>
      </c>
      <c r="AU36" s="804"/>
      <c r="AV36" s="802">
        <f>IF(ISNA(VLOOKUP(AEC1DATA!$A$2,AEC1DATA!$A$8:$W$53,21,FALSE)),0,VLOOKUP(AEC1DATA!$A$2,AEC1DATA!$A$8:$W$53,21,FALSE))</f>
        <v>0</v>
      </c>
      <c r="AW36" s="786"/>
      <c r="AX36" s="786"/>
      <c r="AY36" s="786">
        <f>((AT36)*(AV36))</f>
        <v>0</v>
      </c>
      <c r="AZ36" s="786"/>
      <c r="BA36" s="786"/>
      <c r="BB36" s="159"/>
    </row>
    <row r="37" spans="4:54" ht="14.25" customHeight="1" x14ac:dyDescent="0.25">
      <c r="D37" s="14"/>
      <c r="E37" s="801"/>
      <c r="F37" s="59" t="s">
        <v>126</v>
      </c>
      <c r="G37" s="763">
        <f>+'1 - AEC1 INPUT FORM (2)'!C10</f>
        <v>0</v>
      </c>
      <c r="H37" s="763"/>
      <c r="I37" s="763"/>
      <c r="J37" s="763"/>
      <c r="K37" s="763"/>
      <c r="L37" s="763">
        <f>+'1 - AEC1 INPUT FORM (2)'!G10</f>
        <v>0</v>
      </c>
      <c r="M37" s="763"/>
      <c r="N37" s="763"/>
      <c r="O37" s="763"/>
      <c r="P37" s="763"/>
      <c r="Q37" s="763">
        <f>+'1 - AEC1 INPUT FORM (2)'!H10</f>
        <v>0</v>
      </c>
      <c r="R37" s="763"/>
      <c r="S37" s="763"/>
      <c r="T37" s="763"/>
      <c r="U37" s="763"/>
      <c r="V37" s="763"/>
      <c r="W37" s="763"/>
      <c r="X37" s="763" t="s">
        <v>127</v>
      </c>
      <c r="Y37" s="763"/>
      <c r="Z37" s="763"/>
      <c r="AA37" s="763"/>
      <c r="AB37" s="763"/>
      <c r="AC37" s="791"/>
      <c r="AD37" s="792">
        <f>SUMPRODUCT(('2 - FORM AEC2 (2016)'!$D$13:$D$345="ADV 2")*('2 - FORM AEC2 (2016)'!$F$13:$F$345="EX")*('2 - FORM AEC2 (2016)'!$O$13:$O$345="N"))</f>
        <v>0</v>
      </c>
      <c r="AE37" s="793"/>
      <c r="AF37" s="794">
        <f>IF(ISNA(VLOOKUP(AEC1DATA!$A$2,AEC1DATA!$A$6:$T$53,19,FALSE)),0,VLOOKUP(AEC1DATA!$A$2,AEC1DATA!$A$6:$T$53,19,FALSE))</f>
        <v>0</v>
      </c>
      <c r="AG37" s="795"/>
      <c r="AH37" s="796"/>
      <c r="AI37" s="797">
        <f t="shared" si="1"/>
        <v>0</v>
      </c>
      <c r="AJ37" s="797"/>
      <c r="AK37" s="797"/>
      <c r="AL37" s="798" t="s">
        <v>462</v>
      </c>
      <c r="AM37" s="799"/>
      <c r="AN37" s="799"/>
      <c r="AO37" s="799"/>
      <c r="AP37" s="799"/>
      <c r="AQ37" s="799"/>
      <c r="AR37" s="799"/>
      <c r="AS37" s="800"/>
      <c r="AT37" s="803">
        <f>SUMPRODUCT(('2 - FORM AEC2 (2016)'!$D$13:$D$345="R3C")*('2 - FORM AEC2 (2016)'!$F$13:$F$345="EX")+('2 - FORM AEC2 (2016)'!$D$13:$D$345="R3V1")*('2 - FORM AEC2 (2016)'!$F$13:$F$345="EX")+('2 - FORM AEC2 (2016)'!$D$13:$D$345="R3V2")*('2 - FORM AEC2 (2016)'!$F$13:$F$345="EX"))</f>
        <v>0</v>
      </c>
      <c r="AU37" s="804"/>
      <c r="AV37" s="802">
        <f>IF(ISNA(VLOOKUP(AEC1DATA!$A$2,AEC1DATA!$A$8:$W$53,22,FALSE)),0,VLOOKUP(AEC1DATA!$A$2,AEC1DATA!$A$8:$W$53,22,FALSE))</f>
        <v>0</v>
      </c>
      <c r="AW37" s="786"/>
      <c r="AX37" s="786"/>
      <c r="AY37" s="786">
        <f t="shared" ref="AY37:AY38" si="3">((AT37)*(AV37))</f>
        <v>0</v>
      </c>
      <c r="AZ37" s="786"/>
      <c r="BA37" s="786"/>
      <c r="BB37" s="159"/>
    </row>
    <row r="38" spans="4:54" ht="15" customHeight="1" x14ac:dyDescent="0.25">
      <c r="D38" s="14"/>
      <c r="E38" s="801"/>
      <c r="F38" s="59" t="s">
        <v>128</v>
      </c>
      <c r="G38" s="763">
        <f>+'1 - AEC1 INPUT FORM (2)'!C11</f>
        <v>0</v>
      </c>
      <c r="H38" s="763"/>
      <c r="I38" s="763"/>
      <c r="J38" s="763"/>
      <c r="K38" s="763"/>
      <c r="L38" s="763">
        <f>+'1 - AEC1 INPUT FORM (2)'!G11</f>
        <v>0</v>
      </c>
      <c r="M38" s="763"/>
      <c r="N38" s="763"/>
      <c r="O38" s="763"/>
      <c r="P38" s="763"/>
      <c r="Q38" s="763">
        <f>+'1 - AEC1 INPUT FORM (2)'!H11</f>
        <v>0</v>
      </c>
      <c r="R38" s="763"/>
      <c r="S38" s="763"/>
      <c r="T38" s="763"/>
      <c r="U38" s="763"/>
      <c r="V38" s="763"/>
      <c r="W38" s="763"/>
      <c r="X38" s="763" t="s">
        <v>129</v>
      </c>
      <c r="Y38" s="763"/>
      <c r="Z38" s="763"/>
      <c r="AA38" s="763"/>
      <c r="AB38" s="763"/>
      <c r="AC38" s="791"/>
      <c r="AD38" s="792">
        <f>SUMPRODUCT(('2 - FORM AEC2 (2016)'!$D$13:$D$345="ADV 2")*('2 - FORM AEC2 (2016)'!$F$13:$F$345="EX")*('2 - FORM AEC2 (2016)'!$O$13:$O$345="Y"))</f>
        <v>0</v>
      </c>
      <c r="AE38" s="793"/>
      <c r="AF38" s="794">
        <f>IF(ISNA(VLOOKUP(AEC1DATA!$A$2,AEC1DATA!$A$6:$T$53,20,FALSE)),0,VLOOKUP(AEC1DATA!$A$2,AEC1DATA!$A$6:$T$53,20,FALSE))</f>
        <v>0</v>
      </c>
      <c r="AG38" s="795"/>
      <c r="AH38" s="796"/>
      <c r="AI38" s="797">
        <f t="shared" si="1"/>
        <v>0</v>
      </c>
      <c r="AJ38" s="797"/>
      <c r="AK38" s="797"/>
      <c r="AL38" s="798" t="s">
        <v>463</v>
      </c>
      <c r="AM38" s="799"/>
      <c r="AN38" s="799"/>
      <c r="AO38" s="799"/>
      <c r="AP38" s="799"/>
      <c r="AQ38" s="799"/>
      <c r="AR38" s="799"/>
      <c r="AS38" s="800"/>
      <c r="AT38" s="803">
        <f>SUMPRODUCT(('2 - FORM AEC2 (2016)'!$D$13:$D$345="R4C")*('2 - FORM AEC2 (2016)'!$F$13:$F$345="EX")+('2 - FORM AEC2 (2016)'!$D$13:$D$345="R4V1")*('2 - FORM AEC2 (2016)'!$F$13:$F$345="EX")+('2 - FORM AEC2 (2016)'!$D$13:$D$345="R4V2")*('2 - FORM AEC2 (2016)'!$F$13:$F$345="EX"))</f>
        <v>0</v>
      </c>
      <c r="AU38" s="804"/>
      <c r="AV38" s="802">
        <f>IF(ISNA(VLOOKUP(AEC1DATA!$A$2,AEC1DATA!$A$8:$W$53,23,FALSE)),0,VLOOKUP(AEC1DATA!$A$2,AEC1DATA!$A$8:$W$53,23,FALSE))</f>
        <v>0</v>
      </c>
      <c r="AW38" s="786"/>
      <c r="AX38" s="786"/>
      <c r="AY38" s="786">
        <f t="shared" si="3"/>
        <v>0</v>
      </c>
      <c r="AZ38" s="786"/>
      <c r="BA38" s="786"/>
      <c r="BB38" s="159"/>
    </row>
    <row r="39" spans="4:54" ht="14.25" customHeight="1" x14ac:dyDescent="0.25">
      <c r="D39" s="14"/>
      <c r="E39" s="801"/>
      <c r="F39" s="59" t="s">
        <v>130</v>
      </c>
      <c r="G39" s="763">
        <f>+'1 - AEC1 INPUT FORM (2)'!C12</f>
        <v>0</v>
      </c>
      <c r="H39" s="763"/>
      <c r="I39" s="763"/>
      <c r="J39" s="763"/>
      <c r="K39" s="763"/>
      <c r="L39" s="763">
        <f>+'1 - AEC1 INPUT FORM (2)'!G12</f>
        <v>0</v>
      </c>
      <c r="M39" s="763"/>
      <c r="N39" s="763"/>
      <c r="O39" s="763"/>
      <c r="P39" s="763"/>
      <c r="Q39" s="763">
        <f>+'1 - AEC1 INPUT FORM (2)'!H12</f>
        <v>0</v>
      </c>
      <c r="R39" s="763"/>
      <c r="S39" s="763"/>
      <c r="T39" s="763"/>
      <c r="U39" s="763"/>
      <c r="V39" s="763"/>
      <c r="W39" s="763"/>
      <c r="X39" s="787" t="s">
        <v>131</v>
      </c>
      <c r="Y39" s="787"/>
      <c r="Z39" s="787"/>
      <c r="AA39" s="787"/>
      <c r="AB39" s="787"/>
      <c r="AC39" s="787"/>
      <c r="AD39" s="790">
        <f>SUM(AD22:AE38)</f>
        <v>0</v>
      </c>
      <c r="AE39" s="790"/>
      <c r="AF39" s="788" t="s">
        <v>132</v>
      </c>
      <c r="AG39" s="788"/>
      <c r="AH39" s="788"/>
      <c r="AI39" s="789">
        <f>SUM(AI22:AK38)</f>
        <v>0</v>
      </c>
      <c r="AJ39" s="789"/>
      <c r="AK39" s="789"/>
      <c r="AL39" s="789">
        <f>SUM(AL20:AM30)</f>
        <v>0</v>
      </c>
      <c r="AM39" s="789"/>
      <c r="AN39" s="788" t="s">
        <v>133</v>
      </c>
      <c r="AO39" s="788"/>
      <c r="AP39" s="788"/>
      <c r="AQ39" s="789">
        <f>SUM(AQ20:AS30)</f>
        <v>0</v>
      </c>
      <c r="AR39" s="789"/>
      <c r="AS39" s="789"/>
      <c r="AT39" s="789">
        <f>SUM(AT23:AU27,AT32:AU38)</f>
        <v>0</v>
      </c>
      <c r="AU39" s="789"/>
      <c r="AV39" s="788" t="s">
        <v>134</v>
      </c>
      <c r="AW39" s="788"/>
      <c r="AX39" s="788"/>
      <c r="AY39" s="789">
        <f>SUM(AY23:BA27,AY32:BA38)</f>
        <v>0</v>
      </c>
      <c r="AZ39" s="789"/>
      <c r="BA39" s="789"/>
      <c r="BB39" s="162"/>
    </row>
    <row r="40" spans="4:54" ht="14.25" customHeight="1" x14ac:dyDescent="0.25">
      <c r="D40" s="14"/>
      <c r="E40" s="781" t="s">
        <v>135</v>
      </c>
      <c r="F40" s="781"/>
      <c r="G40" s="781"/>
      <c r="H40" s="781"/>
      <c r="I40" s="781"/>
      <c r="J40" s="781"/>
      <c r="K40" s="782"/>
      <c r="L40" s="782"/>
      <c r="M40" s="782"/>
      <c r="N40" s="782"/>
      <c r="O40" s="782"/>
      <c r="P40" s="782"/>
      <c r="Q40" s="782"/>
      <c r="R40" s="782"/>
      <c r="S40" s="782"/>
      <c r="T40" s="782"/>
      <c r="U40" s="782"/>
      <c r="V40" s="782"/>
      <c r="W40" s="782"/>
      <c r="X40" s="783" t="s">
        <v>136</v>
      </c>
      <c r="Y40" s="783"/>
      <c r="Z40" s="783"/>
      <c r="AA40" s="783"/>
      <c r="AB40" s="783"/>
      <c r="AC40" s="783"/>
      <c r="AD40" s="716" t="str">
        <f>+'1 - AEC1 INPUT FORM (2)'!$M$7</f>
        <v xml:space="preserve">(describe, e.g. late fees, credit) </v>
      </c>
      <c r="AE40" s="716"/>
      <c r="AF40" s="716"/>
      <c r="AG40" s="716"/>
      <c r="AH40" s="716"/>
      <c r="AI40" s="716"/>
      <c r="AJ40" s="716"/>
      <c r="AK40" s="716"/>
      <c r="AL40" s="716"/>
      <c r="AM40" s="716"/>
      <c r="AN40" s="716"/>
      <c r="AO40" s="716"/>
      <c r="AP40" s="716"/>
      <c r="AQ40" s="716"/>
      <c r="AR40" s="716"/>
      <c r="AS40" s="716"/>
      <c r="AT40" s="716"/>
      <c r="AU40" s="716"/>
      <c r="AV40" s="716"/>
      <c r="AW40" s="783" t="s">
        <v>137</v>
      </c>
      <c r="AX40" s="783"/>
      <c r="AY40" s="783"/>
      <c r="AZ40" s="783"/>
      <c r="BA40" s="783"/>
      <c r="BB40" s="163"/>
    </row>
    <row r="41" spans="4:54" ht="15.75" customHeight="1" x14ac:dyDescent="0.25">
      <c r="D41" s="14"/>
      <c r="E41" s="760" t="s">
        <v>138</v>
      </c>
      <c r="F41" s="760"/>
      <c r="G41" s="760"/>
      <c r="H41" s="760"/>
      <c r="I41" s="763">
        <f>'1 - AEC1 INPUT FORM'!G28</f>
        <v>0</v>
      </c>
      <c r="J41" s="763"/>
      <c r="K41" s="763"/>
      <c r="L41" s="763"/>
      <c r="M41" s="763"/>
      <c r="N41" s="763"/>
      <c r="O41" s="763"/>
      <c r="P41" s="763"/>
      <c r="Q41" s="763"/>
      <c r="R41" s="763"/>
      <c r="S41" s="763"/>
      <c r="T41" s="763"/>
      <c r="U41" s="763"/>
      <c r="V41" s="763"/>
      <c r="W41" s="763"/>
      <c r="X41" s="783"/>
      <c r="Y41" s="783"/>
      <c r="Z41" s="783"/>
      <c r="AA41" s="783"/>
      <c r="AB41" s="783"/>
      <c r="AC41" s="783"/>
      <c r="AD41" s="716"/>
      <c r="AE41" s="716"/>
      <c r="AF41" s="716"/>
      <c r="AG41" s="716"/>
      <c r="AH41" s="716"/>
      <c r="AI41" s="716"/>
      <c r="AJ41" s="716"/>
      <c r="AK41" s="716"/>
      <c r="AL41" s="716"/>
      <c r="AM41" s="716"/>
      <c r="AN41" s="716"/>
      <c r="AO41" s="716"/>
      <c r="AP41" s="716"/>
      <c r="AQ41" s="716"/>
      <c r="AR41" s="716"/>
      <c r="AS41" s="716"/>
      <c r="AT41" s="716"/>
      <c r="AU41" s="716"/>
      <c r="AV41" s="716"/>
      <c r="AW41" s="784" t="s">
        <v>139</v>
      </c>
      <c r="AX41" s="784"/>
      <c r="AY41" s="785">
        <f>+'1 - AEC1 INPUT FORM (2)'!$U$7</f>
        <v>0</v>
      </c>
      <c r="AZ41" s="785"/>
      <c r="BA41" s="785"/>
      <c r="BB41" s="164"/>
    </row>
    <row r="42" spans="4:54" ht="14.45" customHeight="1" x14ac:dyDescent="0.25">
      <c r="D42" s="14"/>
      <c r="E42" s="760" t="s">
        <v>140</v>
      </c>
      <c r="F42" s="760"/>
      <c r="G42" s="760"/>
      <c r="H42" s="760"/>
      <c r="I42" s="760"/>
      <c r="J42" s="760"/>
      <c r="K42" s="763">
        <f>'1 - AEC1 INPUT FORM'!G29</f>
        <v>0</v>
      </c>
      <c r="L42" s="763"/>
      <c r="M42" s="763"/>
      <c r="N42" s="763"/>
      <c r="O42" s="763"/>
      <c r="P42" s="763"/>
      <c r="Q42" s="763"/>
      <c r="R42" s="763"/>
      <c r="S42" s="763"/>
      <c r="T42" s="763"/>
      <c r="U42" s="763"/>
      <c r="V42" s="763"/>
      <c r="W42" s="763"/>
      <c r="X42" s="773" t="s">
        <v>141</v>
      </c>
      <c r="Y42" s="773"/>
      <c r="Z42" s="773"/>
      <c r="AA42" s="773"/>
      <c r="AB42" s="773"/>
      <c r="AC42" s="773"/>
      <c r="AD42" s="773"/>
      <c r="AE42" s="773"/>
      <c r="AF42" s="773"/>
      <c r="AG42" s="773"/>
      <c r="AH42" s="773"/>
      <c r="AI42" s="773"/>
      <c r="AJ42" s="773"/>
      <c r="AK42" s="773"/>
      <c r="AL42" s="773"/>
      <c r="AM42" s="773"/>
      <c r="AN42" s="773"/>
      <c r="AO42" s="773"/>
      <c r="AP42" s="773"/>
      <c r="AQ42" s="774">
        <f>AI39+AQ39+AY39+AY41</f>
        <v>0</v>
      </c>
      <c r="AR42" s="774"/>
      <c r="AS42" s="774"/>
      <c r="AT42" s="774"/>
      <c r="AU42" s="774"/>
      <c r="AV42" s="774"/>
      <c r="AW42" s="774"/>
      <c r="AX42" s="774"/>
      <c r="AY42" s="775" t="str">
        <f>IF(ISNA(VLOOKUP(AEC1DATA!$A$2,AEC1DATA!$A$6:$N$52,3,FALSE)),0,VLOOKUP(AEC1DATA!$A$2,AEC1DATA!$A$6:$N$52,3,FALSE))</f>
        <v>CURRENCY</v>
      </c>
      <c r="AZ42" s="775"/>
      <c r="BA42" s="775"/>
      <c r="BB42" s="169"/>
    </row>
    <row r="43" spans="4:54" ht="13.9" customHeight="1" x14ac:dyDescent="0.25">
      <c r="D43" s="14"/>
      <c r="E43" s="776" t="s">
        <v>142</v>
      </c>
      <c r="F43" s="776"/>
      <c r="G43" s="776"/>
      <c r="H43" s="776"/>
      <c r="I43" s="776"/>
      <c r="J43" s="776"/>
      <c r="K43" s="776"/>
      <c r="L43" s="776"/>
      <c r="M43" s="765">
        <f>+'1 - AEC1 INPUT FORM (2)'!G17</f>
        <v>0</v>
      </c>
      <c r="N43" s="765"/>
      <c r="O43" s="765"/>
      <c r="P43" s="765"/>
      <c r="Q43" s="765"/>
      <c r="R43" s="765"/>
      <c r="S43" s="765"/>
      <c r="T43" s="765"/>
      <c r="U43" s="765"/>
      <c r="V43" s="765"/>
      <c r="W43" s="765"/>
      <c r="X43" s="773"/>
      <c r="Y43" s="773"/>
      <c r="Z43" s="773"/>
      <c r="AA43" s="773"/>
      <c r="AB43" s="773"/>
      <c r="AC43" s="773"/>
      <c r="AD43" s="773"/>
      <c r="AE43" s="773"/>
      <c r="AF43" s="773"/>
      <c r="AG43" s="773"/>
      <c r="AH43" s="773"/>
      <c r="AI43" s="773"/>
      <c r="AJ43" s="773"/>
      <c r="AK43" s="773"/>
      <c r="AL43" s="773"/>
      <c r="AM43" s="773"/>
      <c r="AN43" s="773"/>
      <c r="AO43" s="773"/>
      <c r="AP43" s="773"/>
      <c r="AQ43" s="774"/>
      <c r="AR43" s="774"/>
      <c r="AS43" s="774"/>
      <c r="AT43" s="774"/>
      <c r="AU43" s="774"/>
      <c r="AV43" s="774"/>
      <c r="AW43" s="774"/>
      <c r="AX43" s="774"/>
      <c r="AY43" s="775"/>
      <c r="AZ43" s="775"/>
      <c r="BA43" s="775"/>
      <c r="BB43" s="169"/>
    </row>
    <row r="44" spans="4:54" ht="14.45" customHeight="1" x14ac:dyDescent="0.25">
      <c r="D44" s="14"/>
      <c r="E44" s="776"/>
      <c r="F44" s="776"/>
      <c r="G44" s="776"/>
      <c r="H44" s="776"/>
      <c r="I44" s="776"/>
      <c r="J44" s="776"/>
      <c r="K44" s="776"/>
      <c r="L44" s="776"/>
      <c r="M44" s="765"/>
      <c r="N44" s="765"/>
      <c r="O44" s="765"/>
      <c r="P44" s="765"/>
      <c r="Q44" s="765"/>
      <c r="R44" s="765"/>
      <c r="S44" s="765"/>
      <c r="T44" s="765"/>
      <c r="U44" s="765"/>
      <c r="V44" s="765"/>
      <c r="W44" s="765"/>
      <c r="X44" s="777" t="s">
        <v>143</v>
      </c>
      <c r="Y44" s="778"/>
      <c r="Z44" s="778"/>
      <c r="AA44" s="778"/>
      <c r="AB44" s="778"/>
      <c r="AC44" s="778"/>
      <c r="AD44" s="778"/>
      <c r="AE44" s="778"/>
      <c r="AF44" s="779">
        <f>+'1 - AEC1 INPUT FORM (2)'!P9</f>
        <v>0</v>
      </c>
      <c r="AG44" s="779"/>
      <c r="AH44" s="779"/>
      <c r="AI44" s="779"/>
      <c r="AJ44" s="779"/>
      <c r="AK44" s="779"/>
      <c r="AL44" s="779"/>
      <c r="AM44" s="779"/>
      <c r="AN44" s="779"/>
      <c r="AO44" s="779"/>
      <c r="AP44" s="779"/>
      <c r="AQ44" s="780"/>
      <c r="AR44" s="780"/>
      <c r="AS44" s="780"/>
      <c r="AT44" s="780"/>
      <c r="AU44" s="780"/>
      <c r="AV44" s="780"/>
      <c r="AW44" s="780"/>
      <c r="AX44" s="780"/>
      <c r="AY44" s="780"/>
      <c r="AZ44" s="780"/>
      <c r="BA44" s="780"/>
      <c r="BB44" s="159"/>
    </row>
    <row r="45" spans="4:54" ht="15" customHeight="1" x14ac:dyDescent="0.25">
      <c r="D45" s="14"/>
      <c r="E45" s="760" t="s">
        <v>144</v>
      </c>
      <c r="F45" s="760"/>
      <c r="G45" s="760"/>
      <c r="H45" s="760"/>
      <c r="I45" s="760"/>
      <c r="J45" s="760"/>
      <c r="K45" s="760"/>
      <c r="L45" s="760"/>
      <c r="M45" s="760"/>
      <c r="N45" s="760"/>
      <c r="O45" s="760"/>
      <c r="P45" s="760"/>
      <c r="Q45" s="760"/>
      <c r="R45" s="760"/>
      <c r="S45" s="760"/>
      <c r="T45" s="760"/>
      <c r="U45" s="760"/>
      <c r="V45" s="760"/>
      <c r="W45" s="760"/>
      <c r="X45" s="769" t="s">
        <v>432</v>
      </c>
      <c r="Y45" s="769"/>
      <c r="Z45" s="769"/>
      <c r="AA45" s="769"/>
      <c r="AB45" s="769"/>
      <c r="AC45" s="769"/>
      <c r="AD45" s="769"/>
      <c r="AE45" s="769"/>
      <c r="AF45" s="769"/>
      <c r="AG45" s="769"/>
      <c r="AH45" s="769"/>
      <c r="AI45" s="769"/>
      <c r="AJ45" s="769"/>
      <c r="AK45" s="770">
        <f>+'1 - AEC1 INPUT FORM (3)'!G8</f>
        <v>0</v>
      </c>
      <c r="AL45" s="770"/>
      <c r="AM45" s="770"/>
      <c r="AN45" s="770"/>
      <c r="AO45" s="770"/>
      <c r="AP45" s="770"/>
      <c r="AQ45" s="770"/>
      <c r="AR45" s="770"/>
      <c r="AS45" s="770"/>
      <c r="AT45" s="770"/>
      <c r="AU45" s="770"/>
      <c r="AV45" s="770"/>
      <c r="AW45" s="770"/>
      <c r="AX45" s="770"/>
      <c r="AY45" s="770"/>
      <c r="AZ45" s="770"/>
      <c r="BA45" s="60"/>
      <c r="BB45" s="165"/>
    </row>
    <row r="46" spans="4:54" ht="15" customHeight="1" x14ac:dyDescent="0.25">
      <c r="D46" s="14"/>
      <c r="E46" s="763">
        <f>'1 - AEC1 INPUT FORM'!G32</f>
        <v>0</v>
      </c>
      <c r="F46" s="763"/>
      <c r="G46" s="763"/>
      <c r="H46" s="763"/>
      <c r="I46" s="763"/>
      <c r="J46" s="763"/>
      <c r="K46" s="763"/>
      <c r="L46" s="763"/>
      <c r="M46" s="763"/>
      <c r="N46" s="763"/>
      <c r="O46" s="763"/>
      <c r="P46" s="763"/>
      <c r="Q46" s="763"/>
      <c r="R46" s="763"/>
      <c r="S46" s="763"/>
      <c r="T46" s="763"/>
      <c r="U46" s="763"/>
      <c r="V46" s="763"/>
      <c r="W46" s="763"/>
      <c r="X46" s="220" t="s">
        <v>145</v>
      </c>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771">
        <f>+'1 - AEC1 INPUT FORM (3)'!G10</f>
        <v>0</v>
      </c>
      <c r="AY46" s="771"/>
      <c r="AZ46" s="61"/>
      <c r="BA46" s="62"/>
      <c r="BB46" s="170"/>
    </row>
    <row r="47" spans="4:54" ht="14.45" customHeight="1" x14ac:dyDescent="0.25">
      <c r="D47" s="14"/>
      <c r="E47" s="763">
        <f>'1 - AEC1 INPUT FORM'!G33</f>
        <v>0</v>
      </c>
      <c r="F47" s="763"/>
      <c r="G47" s="763"/>
      <c r="H47" s="763"/>
      <c r="I47" s="763"/>
      <c r="J47" s="763"/>
      <c r="K47" s="763"/>
      <c r="L47" s="763"/>
      <c r="M47" s="763"/>
      <c r="N47" s="763"/>
      <c r="O47" s="763"/>
      <c r="P47" s="763"/>
      <c r="Q47" s="763"/>
      <c r="R47" s="763"/>
      <c r="S47" s="763"/>
      <c r="T47" s="763"/>
      <c r="U47" s="763"/>
      <c r="V47" s="763"/>
      <c r="W47" s="763"/>
      <c r="X47" s="772" t="s">
        <v>52</v>
      </c>
      <c r="Y47" s="772"/>
      <c r="Z47" s="772"/>
      <c r="AA47" s="772"/>
      <c r="AB47" s="772"/>
      <c r="AC47" s="772"/>
      <c r="AD47" s="772"/>
      <c r="AE47" s="772"/>
      <c r="AF47" s="772"/>
      <c r="AG47" s="772"/>
      <c r="AH47" s="772"/>
      <c r="AI47" s="772"/>
      <c r="AJ47" s="772"/>
      <c r="AK47" s="772"/>
      <c r="AL47" s="772"/>
      <c r="AM47" s="772"/>
      <c r="AN47" s="772"/>
      <c r="AO47" s="772"/>
      <c r="AP47" s="772"/>
      <c r="AQ47" s="772"/>
      <c r="AR47" s="772"/>
      <c r="AS47" s="772"/>
      <c r="AT47" s="772"/>
      <c r="AU47" s="772"/>
      <c r="AV47" s="772"/>
      <c r="AW47" s="772"/>
      <c r="AX47" s="772"/>
      <c r="AY47" s="772"/>
      <c r="AZ47" s="772"/>
      <c r="BA47" s="772"/>
      <c r="BB47" s="166"/>
    </row>
    <row r="48" spans="4:54" ht="14.45" customHeight="1" x14ac:dyDescent="0.25">
      <c r="D48" s="14"/>
      <c r="E48" s="763">
        <f>'1 - AEC1 INPUT FORM'!G34</f>
        <v>0</v>
      </c>
      <c r="F48" s="763"/>
      <c r="G48" s="763"/>
      <c r="H48" s="763"/>
      <c r="I48" s="763"/>
      <c r="J48" s="763"/>
      <c r="K48" s="763"/>
      <c r="L48" s="763"/>
      <c r="M48" s="763"/>
      <c r="N48" s="763"/>
      <c r="O48" s="763"/>
      <c r="P48" s="763"/>
      <c r="Q48" s="763"/>
      <c r="R48" s="763"/>
      <c r="S48" s="763"/>
      <c r="T48" s="763"/>
      <c r="U48" s="763"/>
      <c r="V48" s="763"/>
      <c r="W48" s="763"/>
      <c r="X48" s="772"/>
      <c r="Y48" s="772"/>
      <c r="Z48" s="772"/>
      <c r="AA48" s="772"/>
      <c r="AB48" s="772"/>
      <c r="AC48" s="772"/>
      <c r="AD48" s="772"/>
      <c r="AE48" s="772"/>
      <c r="AF48" s="772"/>
      <c r="AG48" s="772"/>
      <c r="AH48" s="772"/>
      <c r="AI48" s="772"/>
      <c r="AJ48" s="772"/>
      <c r="AK48" s="772"/>
      <c r="AL48" s="772"/>
      <c r="AM48" s="772"/>
      <c r="AN48" s="772"/>
      <c r="AO48" s="772"/>
      <c r="AP48" s="772"/>
      <c r="AQ48" s="772"/>
      <c r="AR48" s="772"/>
      <c r="AS48" s="772"/>
      <c r="AT48" s="772"/>
      <c r="AU48" s="772"/>
      <c r="AV48" s="772"/>
      <c r="AW48" s="772"/>
      <c r="AX48" s="772"/>
      <c r="AY48" s="772"/>
      <c r="AZ48" s="772"/>
      <c r="BA48" s="772"/>
      <c r="BB48" s="166"/>
    </row>
    <row r="49" spans="5:54" ht="15.75" customHeight="1" x14ac:dyDescent="0.25">
      <c r="E49" s="763" t="s">
        <v>114</v>
      </c>
      <c r="F49" s="763"/>
      <c r="G49" s="763">
        <f>'1 - AEC1 INPUT FORM'!G35</f>
        <v>0</v>
      </c>
      <c r="H49" s="763"/>
      <c r="I49" s="763"/>
      <c r="J49" s="763"/>
      <c r="K49" s="763"/>
      <c r="L49" s="763"/>
      <c r="M49" s="763"/>
      <c r="N49" s="763"/>
      <c r="O49" s="763"/>
      <c r="P49" s="763"/>
      <c r="Q49" s="763"/>
      <c r="R49" s="763"/>
      <c r="S49" s="763"/>
      <c r="T49" s="763"/>
      <c r="U49" s="763"/>
      <c r="V49" s="763"/>
      <c r="W49" s="763"/>
      <c r="X49" s="766" t="s">
        <v>74</v>
      </c>
      <c r="Y49" s="766"/>
      <c r="Z49" s="766"/>
      <c r="AA49" s="766"/>
      <c r="AB49" s="767" t="s">
        <v>146</v>
      </c>
      <c r="AC49" s="767"/>
      <c r="AD49" s="768"/>
      <c r="AE49" s="768"/>
      <c r="AF49" s="768"/>
      <c r="AG49" s="768"/>
      <c r="AH49" s="768"/>
      <c r="AI49" s="768"/>
      <c r="AJ49" s="768"/>
      <c r="AK49" s="768"/>
      <c r="AL49" s="767" t="s">
        <v>147</v>
      </c>
      <c r="AM49" s="767"/>
      <c r="AN49" s="767"/>
      <c r="AO49" s="767"/>
      <c r="AP49" s="768"/>
      <c r="AQ49" s="768"/>
      <c r="AR49" s="768"/>
      <c r="AS49" s="768"/>
      <c r="AT49" s="768"/>
      <c r="AU49" s="768"/>
      <c r="AV49" s="768"/>
      <c r="AW49" s="768"/>
      <c r="AX49" s="768"/>
      <c r="AY49" s="768"/>
      <c r="AZ49" s="768"/>
      <c r="BA49" s="768"/>
      <c r="BB49" s="159"/>
    </row>
    <row r="50" spans="5:54" ht="15" customHeight="1" x14ac:dyDescent="0.25">
      <c r="E50" s="57" t="s">
        <v>22</v>
      </c>
      <c r="F50" s="763">
        <f>+'1 - AEC1 INPUT FORM'!G36</f>
        <v>0</v>
      </c>
      <c r="G50" s="763"/>
      <c r="H50" s="763"/>
      <c r="I50" s="763"/>
      <c r="J50" s="763"/>
      <c r="K50" s="763"/>
      <c r="L50" s="763"/>
      <c r="M50" s="53" t="s">
        <v>148</v>
      </c>
      <c r="N50" s="765"/>
      <c r="O50" s="765"/>
      <c r="P50" s="765"/>
      <c r="Q50" s="765"/>
      <c r="R50" s="765"/>
      <c r="S50" s="765"/>
      <c r="T50" s="765"/>
      <c r="U50" s="765"/>
      <c r="V50" s="765"/>
      <c r="W50" s="765"/>
      <c r="X50" s="685"/>
      <c r="Y50" s="685"/>
      <c r="Z50" s="685"/>
      <c r="AA50" s="685"/>
      <c r="AB50" s="759" t="s">
        <v>149</v>
      </c>
      <c r="AC50" s="759"/>
      <c r="AD50" s="759" t="s">
        <v>150</v>
      </c>
      <c r="AE50" s="759"/>
      <c r="AF50" s="759"/>
      <c r="AG50" s="759"/>
      <c r="AH50" s="759" t="s">
        <v>151</v>
      </c>
      <c r="AI50" s="759"/>
      <c r="AJ50" s="759"/>
      <c r="AK50" s="759"/>
      <c r="AL50" s="764" t="s">
        <v>152</v>
      </c>
      <c r="AM50" s="764"/>
      <c r="AN50" s="764"/>
      <c r="AO50" s="764"/>
      <c r="AP50" s="759" t="s">
        <v>153</v>
      </c>
      <c r="AQ50" s="759"/>
      <c r="AR50" s="759"/>
      <c r="AS50" s="759"/>
      <c r="AT50" s="759" t="s">
        <v>154</v>
      </c>
      <c r="AU50" s="759"/>
      <c r="AV50" s="759"/>
      <c r="AW50" s="759"/>
      <c r="AX50" s="759" t="s">
        <v>155</v>
      </c>
      <c r="AY50" s="759"/>
      <c r="AZ50" s="759"/>
      <c r="BA50" s="759"/>
      <c r="BB50" s="171"/>
    </row>
    <row r="51" spans="5:54" ht="15" customHeight="1" x14ac:dyDescent="0.25">
      <c r="E51" s="57" t="s">
        <v>17</v>
      </c>
      <c r="F51" s="763">
        <f>'1 - AEC1 INPUT FORM'!G37</f>
        <v>0</v>
      </c>
      <c r="G51" s="763"/>
      <c r="H51" s="763"/>
      <c r="I51" s="763"/>
      <c r="J51" s="763"/>
      <c r="K51" s="763"/>
      <c r="L51" s="763"/>
      <c r="M51" s="763"/>
      <c r="N51" s="763"/>
      <c r="O51" s="763"/>
      <c r="P51" s="763"/>
      <c r="Q51" s="763"/>
      <c r="R51" s="763"/>
      <c r="S51" s="763"/>
      <c r="T51" s="763"/>
      <c r="U51" s="763"/>
      <c r="V51" s="763"/>
      <c r="W51" s="763"/>
      <c r="X51" s="764" t="s">
        <v>156</v>
      </c>
      <c r="Y51" s="764"/>
      <c r="Z51" s="764"/>
      <c r="AA51" s="764"/>
      <c r="AB51" s="685"/>
      <c r="AC51" s="685"/>
      <c r="AD51" s="685"/>
      <c r="AE51" s="685"/>
      <c r="AF51" s="685"/>
      <c r="AG51" s="685"/>
      <c r="AH51" s="685"/>
      <c r="AI51" s="685"/>
      <c r="AJ51" s="685"/>
      <c r="AK51" s="685"/>
      <c r="AL51" s="685"/>
      <c r="AM51" s="685"/>
      <c r="AN51" s="685"/>
      <c r="AO51" s="685"/>
      <c r="AP51" s="685"/>
      <c r="AQ51" s="685"/>
      <c r="AR51" s="685"/>
      <c r="AS51" s="685"/>
      <c r="AT51" s="685"/>
      <c r="AU51" s="685"/>
      <c r="AV51" s="685"/>
      <c r="AW51" s="685"/>
      <c r="AX51" s="685"/>
      <c r="AY51" s="685"/>
      <c r="AZ51" s="685"/>
      <c r="BA51" s="685"/>
      <c r="BB51" s="159"/>
    </row>
    <row r="52" spans="5:54" ht="15" x14ac:dyDescent="0.25">
      <c r="E52" s="760" t="s">
        <v>53</v>
      </c>
      <c r="F52" s="760"/>
      <c r="G52" s="760"/>
      <c r="H52" s="760"/>
      <c r="I52" s="760"/>
      <c r="J52" s="760"/>
      <c r="K52" s="761">
        <f>'1 - AEC1 INPUT FORM'!G38</f>
        <v>0</v>
      </c>
      <c r="L52" s="761"/>
      <c r="M52" s="761"/>
      <c r="N52" s="761"/>
      <c r="O52" s="761"/>
      <c r="P52" s="761"/>
      <c r="Q52" s="761"/>
      <c r="R52" s="761"/>
      <c r="S52" s="761"/>
      <c r="T52" s="761"/>
      <c r="U52" s="761"/>
      <c r="V52" s="761"/>
      <c r="W52" s="761"/>
      <c r="X52" s="762" t="s">
        <v>157</v>
      </c>
      <c r="Y52" s="762"/>
      <c r="Z52" s="762"/>
      <c r="AA52" s="762"/>
      <c r="AB52" s="685"/>
      <c r="AC52" s="685"/>
      <c r="AD52" s="685"/>
      <c r="AE52" s="685"/>
      <c r="AF52" s="685"/>
      <c r="AG52" s="685"/>
      <c r="AH52" s="685"/>
      <c r="AI52" s="685"/>
      <c r="AJ52" s="685"/>
      <c r="AK52" s="685"/>
      <c r="AL52" s="685"/>
      <c r="AM52" s="685"/>
      <c r="AN52" s="685"/>
      <c r="AO52" s="685"/>
      <c r="AP52" s="685"/>
      <c r="AQ52" s="685"/>
      <c r="AR52" s="685"/>
      <c r="AS52" s="685"/>
      <c r="AT52" s="685"/>
      <c r="AU52" s="685"/>
      <c r="AV52" s="685"/>
      <c r="AW52" s="685"/>
      <c r="AX52" s="685"/>
      <c r="AY52" s="685"/>
      <c r="AZ52" s="685"/>
      <c r="BA52" s="685"/>
      <c r="BB52" s="159"/>
    </row>
    <row r="53" spans="5:54" ht="15" x14ac:dyDescent="0.25">
      <c r="E53" s="757" t="s">
        <v>158</v>
      </c>
      <c r="F53" s="757"/>
      <c r="G53" s="757"/>
      <c r="H53" s="757"/>
      <c r="I53" s="757"/>
      <c r="J53" s="757"/>
      <c r="K53" s="757"/>
      <c r="L53" s="757"/>
      <c r="M53" s="757"/>
      <c r="N53" s="757"/>
      <c r="O53" s="758">
        <f>+'1 - AEC1 INPUT FORM'!I39</f>
        <v>0</v>
      </c>
      <c r="P53" s="758"/>
      <c r="Q53" s="758"/>
      <c r="R53" s="758"/>
      <c r="S53" s="758"/>
      <c r="T53" s="758"/>
      <c r="U53" s="758"/>
      <c r="V53" s="758"/>
      <c r="W53" s="758"/>
      <c r="X53" s="759" t="s">
        <v>159</v>
      </c>
      <c r="Y53" s="759"/>
      <c r="Z53" s="759"/>
      <c r="AA53" s="759"/>
      <c r="AB53" s="685"/>
      <c r="AC53" s="685"/>
      <c r="AD53" s="685"/>
      <c r="AE53" s="685"/>
      <c r="AF53" s="685"/>
      <c r="AG53" s="685"/>
      <c r="AH53" s="685"/>
      <c r="AI53" s="685"/>
      <c r="AJ53" s="685"/>
      <c r="AK53" s="685"/>
      <c r="AL53" s="685"/>
      <c r="AM53" s="685"/>
      <c r="AN53" s="685"/>
      <c r="AO53" s="685"/>
      <c r="AP53" s="685"/>
      <c r="AQ53" s="685"/>
      <c r="AR53" s="685"/>
      <c r="AS53" s="685"/>
      <c r="AT53" s="685"/>
      <c r="AU53" s="685"/>
      <c r="AV53" s="685"/>
      <c r="AW53" s="685"/>
      <c r="AX53" s="685"/>
      <c r="AY53" s="685"/>
      <c r="AZ53" s="685"/>
      <c r="BA53" s="685"/>
      <c r="BB53" s="159"/>
    </row>
    <row r="54" spans="5:54" ht="22.5" customHeight="1" x14ac:dyDescent="0.25">
      <c r="E54" s="756" t="s">
        <v>483</v>
      </c>
      <c r="F54" s="756"/>
      <c r="G54" s="756"/>
      <c r="H54" s="63"/>
      <c r="X54" s="64"/>
      <c r="Y54" s="64"/>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172"/>
    </row>
  </sheetData>
  <sheetProtection password="B49E" sheet="1" objects="1" scenarios="1"/>
  <dataConsolidate/>
  <mergeCells count="322">
    <mergeCell ref="E12:I14"/>
    <mergeCell ref="J12:W14"/>
    <mergeCell ref="AO12:AW14"/>
    <mergeCell ref="AX12:BA14"/>
    <mergeCell ref="E17:M17"/>
    <mergeCell ref="N17:W17"/>
    <mergeCell ref="X17:AC17"/>
    <mergeCell ref="AD17:AK18"/>
    <mergeCell ref="E18:G18"/>
    <mergeCell ref="H18:W18"/>
    <mergeCell ref="F20:O20"/>
    <mergeCell ref="P20:Q20"/>
    <mergeCell ref="X18:AC19"/>
    <mergeCell ref="G19:W19"/>
    <mergeCell ref="R20:W20"/>
    <mergeCell ref="X20:AC20"/>
    <mergeCell ref="S3:BA6"/>
    <mergeCell ref="AO7:AS9"/>
    <mergeCell ref="AT7:BA9"/>
    <mergeCell ref="AT19:AU19"/>
    <mergeCell ref="AV19:AX19"/>
    <mergeCell ref="AY19:BA19"/>
    <mergeCell ref="AQ19:AS19"/>
    <mergeCell ref="AL17:AS18"/>
    <mergeCell ref="AT17:BA18"/>
    <mergeCell ref="AD19:AE19"/>
    <mergeCell ref="AD20:AE20"/>
    <mergeCell ref="AF20:AH20"/>
    <mergeCell ref="AL19:AM19"/>
    <mergeCell ref="AN19:AP19"/>
    <mergeCell ref="AL20:AM20"/>
    <mergeCell ref="AN20:AP20"/>
    <mergeCell ref="AI20:AK20"/>
    <mergeCell ref="AF19:AH19"/>
    <mergeCell ref="AI19:AK19"/>
    <mergeCell ref="AQ20:AS20"/>
    <mergeCell ref="AT20:AU20"/>
    <mergeCell ref="AV20:AX20"/>
    <mergeCell ref="AY20:BA20"/>
    <mergeCell ref="AQ21:AS21"/>
    <mergeCell ref="AT21:AU21"/>
    <mergeCell ref="AV21:AX21"/>
    <mergeCell ref="AY21:BA21"/>
    <mergeCell ref="AL21:AM21"/>
    <mergeCell ref="AN21:AP21"/>
    <mergeCell ref="E21:N21"/>
    <mergeCell ref="O21:W21"/>
    <mergeCell ref="X21:AC21"/>
    <mergeCell ref="AD21:AE21"/>
    <mergeCell ref="AF21:AH21"/>
    <mergeCell ref="AI21:AK21"/>
    <mergeCell ref="AD23:AE23"/>
    <mergeCell ref="AF23:AH23"/>
    <mergeCell ref="AI23:AK23"/>
    <mergeCell ref="E22:J24"/>
    <mergeCell ref="K22:W24"/>
    <mergeCell ref="X22:AC22"/>
    <mergeCell ref="AD22:AE22"/>
    <mergeCell ref="AF22:AH22"/>
    <mergeCell ref="AI22:AK22"/>
    <mergeCell ref="X23:AC23"/>
    <mergeCell ref="X24:AC24"/>
    <mergeCell ref="AD24:AE24"/>
    <mergeCell ref="AF24:AH24"/>
    <mergeCell ref="AI24:AK24"/>
    <mergeCell ref="AL23:AM23"/>
    <mergeCell ref="AN23:AP23"/>
    <mergeCell ref="AY23:BA23"/>
    <mergeCell ref="AL22:AM22"/>
    <mergeCell ref="AN22:AP22"/>
    <mergeCell ref="AQ22:AS22"/>
    <mergeCell ref="AT22:AU22"/>
    <mergeCell ref="AV22:AX22"/>
    <mergeCell ref="AY22:BA22"/>
    <mergeCell ref="AQ23:AS23"/>
    <mergeCell ref="AT23:AU23"/>
    <mergeCell ref="AV23:AX23"/>
    <mergeCell ref="AL24:AM24"/>
    <mergeCell ref="AN24:AP24"/>
    <mergeCell ref="AQ24:AS24"/>
    <mergeCell ref="AT24:AU24"/>
    <mergeCell ref="AV24:AX24"/>
    <mergeCell ref="AY24:BA24"/>
    <mergeCell ref="E25:W25"/>
    <mergeCell ref="X25:AC25"/>
    <mergeCell ref="AD25:AE25"/>
    <mergeCell ref="AF25:AH25"/>
    <mergeCell ref="AI25:AK25"/>
    <mergeCell ref="AL25:AM25"/>
    <mergeCell ref="AN25:AP25"/>
    <mergeCell ref="AQ25:AS25"/>
    <mergeCell ref="AT25:AU25"/>
    <mergeCell ref="AV25:AX25"/>
    <mergeCell ref="AY25:BA25"/>
    <mergeCell ref="E26:W26"/>
    <mergeCell ref="X26:AC26"/>
    <mergeCell ref="AD26:AE26"/>
    <mergeCell ref="AF26:AH26"/>
    <mergeCell ref="AI26:AK26"/>
    <mergeCell ref="AL26:AM26"/>
    <mergeCell ref="AN26:AP26"/>
    <mergeCell ref="AQ26:AS26"/>
    <mergeCell ref="AT26:AU26"/>
    <mergeCell ref="AV26:AX26"/>
    <mergeCell ref="AY26:BA26"/>
    <mergeCell ref="E28:W28"/>
    <mergeCell ref="X28:AC28"/>
    <mergeCell ref="AD28:AE28"/>
    <mergeCell ref="AF28:AH28"/>
    <mergeCell ref="AI28:AK28"/>
    <mergeCell ref="E27:W27"/>
    <mergeCell ref="X27:AC27"/>
    <mergeCell ref="AD27:AE27"/>
    <mergeCell ref="AF27:AH27"/>
    <mergeCell ref="AI27:AK27"/>
    <mergeCell ref="AN27:AP27"/>
    <mergeCell ref="AQ27:AS27"/>
    <mergeCell ref="AT27:AU27"/>
    <mergeCell ref="AV27:AX27"/>
    <mergeCell ref="AY27:BA27"/>
    <mergeCell ref="AL27:AM27"/>
    <mergeCell ref="AL28:AM28"/>
    <mergeCell ref="AN28:AP28"/>
    <mergeCell ref="AQ28:AS28"/>
    <mergeCell ref="AT28:AU28"/>
    <mergeCell ref="AV28:AX28"/>
    <mergeCell ref="AY28:BA28"/>
    <mergeCell ref="AV29:AX29"/>
    <mergeCell ref="AY29:BA29"/>
    <mergeCell ref="E30:F30"/>
    <mergeCell ref="G30:L30"/>
    <mergeCell ref="N30:W30"/>
    <mergeCell ref="X30:AC30"/>
    <mergeCell ref="AD30:AE30"/>
    <mergeCell ref="AF30:AH30"/>
    <mergeCell ref="AI30:AK30"/>
    <mergeCell ref="AL30:AM30"/>
    <mergeCell ref="AN30:AP30"/>
    <mergeCell ref="AQ30:AS30"/>
    <mergeCell ref="AT30:AU30"/>
    <mergeCell ref="AV30:AX30"/>
    <mergeCell ref="AY30:BA30"/>
    <mergeCell ref="E29:W29"/>
    <mergeCell ref="X29:AC29"/>
    <mergeCell ref="AD29:AE29"/>
    <mergeCell ref="AF29:AH29"/>
    <mergeCell ref="AI29:AK29"/>
    <mergeCell ref="AL29:AM29"/>
    <mergeCell ref="AN29:AP29"/>
    <mergeCell ref="AQ29:AS29"/>
    <mergeCell ref="AT29:AU29"/>
    <mergeCell ref="E31:J31"/>
    <mergeCell ref="K31:W31"/>
    <mergeCell ref="X31:AC31"/>
    <mergeCell ref="AD31:AE31"/>
    <mergeCell ref="AF31:AH31"/>
    <mergeCell ref="AI31:AK31"/>
    <mergeCell ref="E32:L32"/>
    <mergeCell ref="M32:W32"/>
    <mergeCell ref="X32:AC32"/>
    <mergeCell ref="AD32:AE32"/>
    <mergeCell ref="AF32:AH32"/>
    <mergeCell ref="AI32:AK32"/>
    <mergeCell ref="L34:P34"/>
    <mergeCell ref="Q34:W34"/>
    <mergeCell ref="AY34:BA34"/>
    <mergeCell ref="AI34:AK34"/>
    <mergeCell ref="AL34:AS34"/>
    <mergeCell ref="AL31:BA31"/>
    <mergeCell ref="AL32:AS32"/>
    <mergeCell ref="AV33:AX33"/>
    <mergeCell ref="AY33:BA33"/>
    <mergeCell ref="AT33:AU33"/>
    <mergeCell ref="AT32:AU32"/>
    <mergeCell ref="AV32:AX32"/>
    <mergeCell ref="AL33:AS33"/>
    <mergeCell ref="AF33:AH33"/>
    <mergeCell ref="AI33:AK33"/>
    <mergeCell ref="AY32:BA32"/>
    <mergeCell ref="AY35:BA35"/>
    <mergeCell ref="AY36:BA36"/>
    <mergeCell ref="G37:K37"/>
    <mergeCell ref="L37:P37"/>
    <mergeCell ref="Q37:W37"/>
    <mergeCell ref="X37:AC37"/>
    <mergeCell ref="AD37:AE37"/>
    <mergeCell ref="AV37:AX37"/>
    <mergeCell ref="AY37:BA37"/>
    <mergeCell ref="AT37:AU37"/>
    <mergeCell ref="G36:K36"/>
    <mergeCell ref="L36:P36"/>
    <mergeCell ref="Q36:W36"/>
    <mergeCell ref="X36:AC36"/>
    <mergeCell ref="AD36:AE36"/>
    <mergeCell ref="AF36:AH36"/>
    <mergeCell ref="AT36:AU36"/>
    <mergeCell ref="AV35:AX35"/>
    <mergeCell ref="AT35:AU35"/>
    <mergeCell ref="AI35:AK35"/>
    <mergeCell ref="AF35:AH35"/>
    <mergeCell ref="AL35:AS35"/>
    <mergeCell ref="AF37:AH37"/>
    <mergeCell ref="AI37:AK37"/>
    <mergeCell ref="AI36:AK36"/>
    <mergeCell ref="AL36:AS36"/>
    <mergeCell ref="AL37:AS37"/>
    <mergeCell ref="AL38:AS38"/>
    <mergeCell ref="E33:E39"/>
    <mergeCell ref="AV36:AX36"/>
    <mergeCell ref="G35:K35"/>
    <mergeCell ref="L35:P35"/>
    <mergeCell ref="Q35:W35"/>
    <mergeCell ref="X35:AC35"/>
    <mergeCell ref="AD35:AE35"/>
    <mergeCell ref="AT34:AU34"/>
    <mergeCell ref="AV34:AX34"/>
    <mergeCell ref="X34:AC34"/>
    <mergeCell ref="AD34:AE34"/>
    <mergeCell ref="AF34:AH34"/>
    <mergeCell ref="G33:K33"/>
    <mergeCell ref="L33:P33"/>
    <mergeCell ref="Q33:W33"/>
    <mergeCell ref="X33:AC33"/>
    <mergeCell ref="AD33:AE33"/>
    <mergeCell ref="G34:K34"/>
    <mergeCell ref="AT38:AU38"/>
    <mergeCell ref="AV38:AX38"/>
    <mergeCell ref="AY38:BA38"/>
    <mergeCell ref="G39:K39"/>
    <mergeCell ref="L39:P39"/>
    <mergeCell ref="Q39:W39"/>
    <mergeCell ref="X39:AC39"/>
    <mergeCell ref="AF39:AH39"/>
    <mergeCell ref="AI39:AK39"/>
    <mergeCell ref="AL39:AM39"/>
    <mergeCell ref="AN39:AP39"/>
    <mergeCell ref="AQ39:AS39"/>
    <mergeCell ref="AT39:AU39"/>
    <mergeCell ref="AD39:AE39"/>
    <mergeCell ref="AV39:AX39"/>
    <mergeCell ref="AY39:BA39"/>
    <mergeCell ref="G38:K38"/>
    <mergeCell ref="L38:P38"/>
    <mergeCell ref="Q38:W38"/>
    <mergeCell ref="X38:AC38"/>
    <mergeCell ref="AD38:AE38"/>
    <mergeCell ref="AF38:AH38"/>
    <mergeCell ref="AI38:AK38"/>
    <mergeCell ref="E40:J40"/>
    <mergeCell ref="K40:W40"/>
    <mergeCell ref="X40:AC41"/>
    <mergeCell ref="AD40:AV41"/>
    <mergeCell ref="AW40:BA40"/>
    <mergeCell ref="E41:H41"/>
    <mergeCell ref="I41:W41"/>
    <mergeCell ref="AW41:AX41"/>
    <mergeCell ref="AY41:BA41"/>
    <mergeCell ref="E42:J42"/>
    <mergeCell ref="K42:W42"/>
    <mergeCell ref="X42:AP43"/>
    <mergeCell ref="AQ42:AX43"/>
    <mergeCell ref="AY42:BA43"/>
    <mergeCell ref="E43:L44"/>
    <mergeCell ref="M43:W44"/>
    <mergeCell ref="X44:AE44"/>
    <mergeCell ref="AF44:AP44"/>
    <mergeCell ref="AQ44:BA44"/>
    <mergeCell ref="AL49:AO49"/>
    <mergeCell ref="E45:W45"/>
    <mergeCell ref="X45:AJ45"/>
    <mergeCell ref="AK45:AZ45"/>
    <mergeCell ref="E46:W46"/>
    <mergeCell ref="AX46:AY46"/>
    <mergeCell ref="E47:W47"/>
    <mergeCell ref="X47:BA48"/>
    <mergeCell ref="AP49:BA49"/>
    <mergeCell ref="E48:W48"/>
    <mergeCell ref="F50:L50"/>
    <mergeCell ref="N50:W50"/>
    <mergeCell ref="X50:AA50"/>
    <mergeCell ref="AB50:AC50"/>
    <mergeCell ref="AD50:AG50"/>
    <mergeCell ref="AH50:AK50"/>
    <mergeCell ref="E49:F49"/>
    <mergeCell ref="G49:W49"/>
    <mergeCell ref="X49:AA49"/>
    <mergeCell ref="AB49:AC49"/>
    <mergeCell ref="AD49:AK49"/>
    <mergeCell ref="AX50:BA50"/>
    <mergeCell ref="AP51:AS51"/>
    <mergeCell ref="AT51:AW51"/>
    <mergeCell ref="AX51:BA51"/>
    <mergeCell ref="AX53:BA53"/>
    <mergeCell ref="AL53:AO53"/>
    <mergeCell ref="E52:J52"/>
    <mergeCell ref="K52:W52"/>
    <mergeCell ref="X52:AA52"/>
    <mergeCell ref="AB52:AC52"/>
    <mergeCell ref="AD52:AG52"/>
    <mergeCell ref="AH52:AK52"/>
    <mergeCell ref="AL52:AO52"/>
    <mergeCell ref="F51:W51"/>
    <mergeCell ref="X51:AA51"/>
    <mergeCell ref="AB51:AC51"/>
    <mergeCell ref="AD51:AG51"/>
    <mergeCell ref="AH51:AK51"/>
    <mergeCell ref="AL51:AO51"/>
    <mergeCell ref="AP53:AS53"/>
    <mergeCell ref="AT53:AW53"/>
    <mergeCell ref="AL50:AO50"/>
    <mergeCell ref="AP50:AS50"/>
    <mergeCell ref="AT50:AW50"/>
    <mergeCell ref="E54:G54"/>
    <mergeCell ref="AP52:AS52"/>
    <mergeCell ref="AT52:AW52"/>
    <mergeCell ref="AX52:BA52"/>
    <mergeCell ref="E53:N53"/>
    <mergeCell ref="O53:W53"/>
    <mergeCell ref="X53:AA53"/>
    <mergeCell ref="AB53:AC53"/>
    <mergeCell ref="AD53:AG53"/>
    <mergeCell ref="AH53:AK53"/>
  </mergeCells>
  <dataValidations count="8">
    <dataValidation type="textLength" operator="lessThanOrEqual" allowBlank="1" showInputMessage="1" showErrorMessage="1" sqref="AD40">
      <formula1>AD40</formula1>
    </dataValidation>
    <dataValidation allowBlank="1" showInputMessage="1" showErrorMessage="1" prompt="Please type the Applicant's name here." sqref="AK45"/>
    <dataValidation allowBlank="1" showDropDown="1" showInputMessage="1" showErrorMessage="1" sqref="AF44"/>
    <dataValidation allowBlank="1" showInputMessage="1" showErrorMessage="1" prompt="This form is protected, you cannot complete this form it is for reference only and will be updated from the information you provide in the AEC1 INPUT FORM." sqref="E46:W48 E26:W29 E18:E20 F18:G18"/>
    <dataValidation allowBlank="1" showInputMessage="1" showErrorMessage="1" prompt="Do not enter your grades, this is an automatic function and will be totalled from the entries that you provide in the AEC2." sqref="AD23:AD38 AT23:AT27 AL20:AL30 AT33:AT38"/>
    <dataValidation errorStyle="information" allowBlank="1" showInputMessage="1" showErrorMessage="1" error="Your grades are automatically totalled from the data you input into the AEC2.  You cannot enter data." prompt="Do not enter your grades, this is an automatic function and will be totalled from the entries that you provide in the AEC2." sqref="AD22"/>
    <dataValidation allowBlank="1" showInputMessage="1" showErrorMessage="1" prompt="This form is protected, you cannot complete this form. It is for reference only and will be updated from the information you provide in the AEC1 INPUT FORM." sqref="H18:W18"/>
    <dataValidation allowBlank="1" showInputMessage="1" showErrorMessage="1" prompt="This form is protected, you cannot complete this form.  It is for reference only and will be updated from the information you provide in the AEC1 INPUT FORM." sqref="F19:W20"/>
  </dataValidations>
  <printOptions horizontalCentered="1" verticalCentered="1"/>
  <pageMargins left="0.39370078740157483" right="0.39370078740157483" top="0.35433070866141736" bottom="0.35433070866141736" header="0" footer="0"/>
  <pageSetup paperSize="9" scale="75" fitToWidth="0" fitToHeight="0" orientation="landscape" r:id="rId1"/>
  <headerFooter>
    <oddHeader xml:space="preserve">&amp;C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85" r:id="rId4" name="Drop Down 13">
              <controlPr defaultSize="0" autoLine="0" autoPict="0">
                <anchor moveWithCells="1">
                  <from>
                    <xdr:col>11</xdr:col>
                    <xdr:colOff>47625</xdr:colOff>
                    <xdr:row>21</xdr:row>
                    <xdr:rowOff>152400</xdr:rowOff>
                  </from>
                  <to>
                    <xdr:col>20</xdr:col>
                    <xdr:colOff>85725</xdr:colOff>
                    <xdr:row>23</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Z3693"/>
  <sheetViews>
    <sheetView workbookViewId="0">
      <selection activeCell="E18" sqref="E18"/>
    </sheetView>
  </sheetViews>
  <sheetFormatPr defaultColWidth="8.85546875" defaultRowHeight="11.25" x14ac:dyDescent="0.2"/>
  <cols>
    <col min="1" max="1" width="17.28515625" style="66" customWidth="1"/>
    <col min="2" max="2" width="38.5703125" style="66" customWidth="1"/>
    <col min="3" max="3" width="24.7109375" style="66" customWidth="1"/>
    <col min="4" max="4" width="11.42578125" style="66" customWidth="1"/>
    <col min="5" max="5" width="13" style="66" customWidth="1"/>
    <col min="6" max="6" width="12.28515625" style="66" customWidth="1"/>
    <col min="7" max="7" width="12.42578125" style="66" customWidth="1"/>
    <col min="8" max="8" width="12.85546875" style="66" customWidth="1"/>
    <col min="9" max="9" width="13" style="66" customWidth="1"/>
    <col min="10" max="10" width="12.42578125" style="66" customWidth="1"/>
    <col min="11" max="11" width="12.7109375" style="66" customWidth="1"/>
    <col min="12" max="13" width="12" style="66" customWidth="1"/>
    <col min="14" max="14" width="12.28515625" style="66" customWidth="1"/>
    <col min="15" max="15" width="12.42578125" style="66" customWidth="1"/>
    <col min="16" max="16" width="13.85546875" style="66" customWidth="1"/>
    <col min="17" max="17" width="15.140625" style="66" customWidth="1"/>
    <col min="18" max="18" width="14" style="66" customWidth="1"/>
    <col min="19" max="19" width="14.28515625" style="66" customWidth="1"/>
    <col min="20" max="22" width="15.7109375" style="66" customWidth="1"/>
    <col min="23" max="24" width="8.85546875" style="66" customWidth="1"/>
    <col min="25" max="256" width="8.85546875" style="66"/>
    <col min="257" max="257" width="17.28515625" style="66" customWidth="1"/>
    <col min="258" max="258" width="38.5703125" style="66" customWidth="1"/>
    <col min="259" max="259" width="24.7109375" style="66" customWidth="1"/>
    <col min="260" max="260" width="11.42578125" style="66" customWidth="1"/>
    <col min="261" max="261" width="13" style="66" customWidth="1"/>
    <col min="262" max="262" width="12.28515625" style="66" customWidth="1"/>
    <col min="263" max="263" width="12.42578125" style="66" customWidth="1"/>
    <col min="264" max="264" width="12.85546875" style="66" customWidth="1"/>
    <col min="265" max="265" width="13" style="66" customWidth="1"/>
    <col min="266" max="266" width="12.42578125" style="66" customWidth="1"/>
    <col min="267" max="267" width="12.7109375" style="66" customWidth="1"/>
    <col min="268" max="269" width="12" style="66" customWidth="1"/>
    <col min="270" max="270" width="12.28515625" style="66" customWidth="1"/>
    <col min="271" max="271" width="12.42578125" style="66" customWidth="1"/>
    <col min="272" max="272" width="13.85546875" style="66" customWidth="1"/>
    <col min="273" max="273" width="15.140625" style="66" customWidth="1"/>
    <col min="274" max="274" width="14" style="66" customWidth="1"/>
    <col min="275" max="275" width="14.28515625" style="66" customWidth="1"/>
    <col min="276" max="278" width="15.7109375" style="66" customWidth="1"/>
    <col min="279" max="279" width="8.85546875" style="66" customWidth="1"/>
    <col min="280" max="512" width="8.85546875" style="66"/>
    <col min="513" max="513" width="17.28515625" style="66" customWidth="1"/>
    <col min="514" max="514" width="38.5703125" style="66" customWidth="1"/>
    <col min="515" max="515" width="24.7109375" style="66" customWidth="1"/>
    <col min="516" max="516" width="11.42578125" style="66" customWidth="1"/>
    <col min="517" max="517" width="13" style="66" customWidth="1"/>
    <col min="518" max="518" width="12.28515625" style="66" customWidth="1"/>
    <col min="519" max="519" width="12.42578125" style="66" customWidth="1"/>
    <col min="520" max="520" width="12.85546875" style="66" customWidth="1"/>
    <col min="521" max="521" width="13" style="66" customWidth="1"/>
    <col min="522" max="522" width="12.42578125" style="66" customWidth="1"/>
    <col min="523" max="523" width="12.7109375" style="66" customWidth="1"/>
    <col min="524" max="525" width="12" style="66" customWidth="1"/>
    <col min="526" max="526" width="12.28515625" style="66" customWidth="1"/>
    <col min="527" max="527" width="12.42578125" style="66" customWidth="1"/>
    <col min="528" max="528" width="13.85546875" style="66" customWidth="1"/>
    <col min="529" max="529" width="15.140625" style="66" customWidth="1"/>
    <col min="530" max="530" width="14" style="66" customWidth="1"/>
    <col min="531" max="531" width="14.28515625" style="66" customWidth="1"/>
    <col min="532" max="534" width="15.7109375" style="66" customWidth="1"/>
    <col min="535" max="535" width="8.85546875" style="66" customWidth="1"/>
    <col min="536" max="768" width="8.85546875" style="66"/>
    <col min="769" max="769" width="17.28515625" style="66" customWidth="1"/>
    <col min="770" max="770" width="38.5703125" style="66" customWidth="1"/>
    <col min="771" max="771" width="24.7109375" style="66" customWidth="1"/>
    <col min="772" max="772" width="11.42578125" style="66" customWidth="1"/>
    <col min="773" max="773" width="13" style="66" customWidth="1"/>
    <col min="774" max="774" width="12.28515625" style="66" customWidth="1"/>
    <col min="775" max="775" width="12.42578125" style="66" customWidth="1"/>
    <col min="776" max="776" width="12.85546875" style="66" customWidth="1"/>
    <col min="777" max="777" width="13" style="66" customWidth="1"/>
    <col min="778" max="778" width="12.42578125" style="66" customWidth="1"/>
    <col min="779" max="779" width="12.7109375" style="66" customWidth="1"/>
    <col min="780" max="781" width="12" style="66" customWidth="1"/>
    <col min="782" max="782" width="12.28515625" style="66" customWidth="1"/>
    <col min="783" max="783" width="12.42578125" style="66" customWidth="1"/>
    <col min="784" max="784" width="13.85546875" style="66" customWidth="1"/>
    <col min="785" max="785" width="15.140625" style="66" customWidth="1"/>
    <col min="786" max="786" width="14" style="66" customWidth="1"/>
    <col min="787" max="787" width="14.28515625" style="66" customWidth="1"/>
    <col min="788" max="790" width="15.7109375" style="66" customWidth="1"/>
    <col min="791" max="791" width="8.85546875" style="66" customWidth="1"/>
    <col min="792" max="1024" width="8.85546875" style="66"/>
    <col min="1025" max="1025" width="17.28515625" style="66" customWidth="1"/>
    <col min="1026" max="1026" width="38.5703125" style="66" customWidth="1"/>
    <col min="1027" max="1027" width="24.7109375" style="66" customWidth="1"/>
    <col min="1028" max="1028" width="11.42578125" style="66" customWidth="1"/>
    <col min="1029" max="1029" width="13" style="66" customWidth="1"/>
    <col min="1030" max="1030" width="12.28515625" style="66" customWidth="1"/>
    <col min="1031" max="1031" width="12.42578125" style="66" customWidth="1"/>
    <col min="1032" max="1032" width="12.85546875" style="66" customWidth="1"/>
    <col min="1033" max="1033" width="13" style="66" customWidth="1"/>
    <col min="1034" max="1034" width="12.42578125" style="66" customWidth="1"/>
    <col min="1035" max="1035" width="12.7109375" style="66" customWidth="1"/>
    <col min="1036" max="1037" width="12" style="66" customWidth="1"/>
    <col min="1038" max="1038" width="12.28515625" style="66" customWidth="1"/>
    <col min="1039" max="1039" width="12.42578125" style="66" customWidth="1"/>
    <col min="1040" max="1040" width="13.85546875" style="66" customWidth="1"/>
    <col min="1041" max="1041" width="15.140625" style="66" customWidth="1"/>
    <col min="1042" max="1042" width="14" style="66" customWidth="1"/>
    <col min="1043" max="1043" width="14.28515625" style="66" customWidth="1"/>
    <col min="1044" max="1046" width="15.7109375" style="66" customWidth="1"/>
    <col min="1047" max="1047" width="8.85546875" style="66" customWidth="1"/>
    <col min="1048" max="1280" width="8.85546875" style="66"/>
    <col min="1281" max="1281" width="17.28515625" style="66" customWidth="1"/>
    <col min="1282" max="1282" width="38.5703125" style="66" customWidth="1"/>
    <col min="1283" max="1283" width="24.7109375" style="66" customWidth="1"/>
    <col min="1284" max="1284" width="11.42578125" style="66" customWidth="1"/>
    <col min="1285" max="1285" width="13" style="66" customWidth="1"/>
    <col min="1286" max="1286" width="12.28515625" style="66" customWidth="1"/>
    <col min="1287" max="1287" width="12.42578125" style="66" customWidth="1"/>
    <col min="1288" max="1288" width="12.85546875" style="66" customWidth="1"/>
    <col min="1289" max="1289" width="13" style="66" customWidth="1"/>
    <col min="1290" max="1290" width="12.42578125" style="66" customWidth="1"/>
    <col min="1291" max="1291" width="12.7109375" style="66" customWidth="1"/>
    <col min="1292" max="1293" width="12" style="66" customWidth="1"/>
    <col min="1294" max="1294" width="12.28515625" style="66" customWidth="1"/>
    <col min="1295" max="1295" width="12.42578125" style="66" customWidth="1"/>
    <col min="1296" max="1296" width="13.85546875" style="66" customWidth="1"/>
    <col min="1297" max="1297" width="15.140625" style="66" customWidth="1"/>
    <col min="1298" max="1298" width="14" style="66" customWidth="1"/>
    <col min="1299" max="1299" width="14.28515625" style="66" customWidth="1"/>
    <col min="1300" max="1302" width="15.7109375" style="66" customWidth="1"/>
    <col min="1303" max="1303" width="8.85546875" style="66" customWidth="1"/>
    <col min="1304" max="1536" width="8.85546875" style="66"/>
    <col min="1537" max="1537" width="17.28515625" style="66" customWidth="1"/>
    <col min="1538" max="1538" width="38.5703125" style="66" customWidth="1"/>
    <col min="1539" max="1539" width="24.7109375" style="66" customWidth="1"/>
    <col min="1540" max="1540" width="11.42578125" style="66" customWidth="1"/>
    <col min="1541" max="1541" width="13" style="66" customWidth="1"/>
    <col min="1542" max="1542" width="12.28515625" style="66" customWidth="1"/>
    <col min="1543" max="1543" width="12.42578125" style="66" customWidth="1"/>
    <col min="1544" max="1544" width="12.85546875" style="66" customWidth="1"/>
    <col min="1545" max="1545" width="13" style="66" customWidth="1"/>
    <col min="1546" max="1546" width="12.42578125" style="66" customWidth="1"/>
    <col min="1547" max="1547" width="12.7109375" style="66" customWidth="1"/>
    <col min="1548" max="1549" width="12" style="66" customWidth="1"/>
    <col min="1550" max="1550" width="12.28515625" style="66" customWidth="1"/>
    <col min="1551" max="1551" width="12.42578125" style="66" customWidth="1"/>
    <col min="1552" max="1552" width="13.85546875" style="66" customWidth="1"/>
    <col min="1553" max="1553" width="15.140625" style="66" customWidth="1"/>
    <col min="1554" max="1554" width="14" style="66" customWidth="1"/>
    <col min="1555" max="1555" width="14.28515625" style="66" customWidth="1"/>
    <col min="1556" max="1558" width="15.7109375" style="66" customWidth="1"/>
    <col min="1559" max="1559" width="8.85546875" style="66" customWidth="1"/>
    <col min="1560" max="1792" width="8.85546875" style="66"/>
    <col min="1793" max="1793" width="17.28515625" style="66" customWidth="1"/>
    <col min="1794" max="1794" width="38.5703125" style="66" customWidth="1"/>
    <col min="1795" max="1795" width="24.7109375" style="66" customWidth="1"/>
    <col min="1796" max="1796" width="11.42578125" style="66" customWidth="1"/>
    <col min="1797" max="1797" width="13" style="66" customWidth="1"/>
    <col min="1798" max="1798" width="12.28515625" style="66" customWidth="1"/>
    <col min="1799" max="1799" width="12.42578125" style="66" customWidth="1"/>
    <col min="1800" max="1800" width="12.85546875" style="66" customWidth="1"/>
    <col min="1801" max="1801" width="13" style="66" customWidth="1"/>
    <col min="1802" max="1802" width="12.42578125" style="66" customWidth="1"/>
    <col min="1803" max="1803" width="12.7109375" style="66" customWidth="1"/>
    <col min="1804" max="1805" width="12" style="66" customWidth="1"/>
    <col min="1806" max="1806" width="12.28515625" style="66" customWidth="1"/>
    <col min="1807" max="1807" width="12.42578125" style="66" customWidth="1"/>
    <col min="1808" max="1808" width="13.85546875" style="66" customWidth="1"/>
    <col min="1809" max="1809" width="15.140625" style="66" customWidth="1"/>
    <col min="1810" max="1810" width="14" style="66" customWidth="1"/>
    <col min="1811" max="1811" width="14.28515625" style="66" customWidth="1"/>
    <col min="1812" max="1814" width="15.7109375" style="66" customWidth="1"/>
    <col min="1815" max="1815" width="8.85546875" style="66" customWidth="1"/>
    <col min="1816" max="2048" width="8.85546875" style="66"/>
    <col min="2049" max="2049" width="17.28515625" style="66" customWidth="1"/>
    <col min="2050" max="2050" width="38.5703125" style="66" customWidth="1"/>
    <col min="2051" max="2051" width="24.7109375" style="66" customWidth="1"/>
    <col min="2052" max="2052" width="11.42578125" style="66" customWidth="1"/>
    <col min="2053" max="2053" width="13" style="66" customWidth="1"/>
    <col min="2054" max="2054" width="12.28515625" style="66" customWidth="1"/>
    <col min="2055" max="2055" width="12.42578125" style="66" customWidth="1"/>
    <col min="2056" max="2056" width="12.85546875" style="66" customWidth="1"/>
    <col min="2057" max="2057" width="13" style="66" customWidth="1"/>
    <col min="2058" max="2058" width="12.42578125" style="66" customWidth="1"/>
    <col min="2059" max="2059" width="12.7109375" style="66" customWidth="1"/>
    <col min="2060" max="2061" width="12" style="66" customWidth="1"/>
    <col min="2062" max="2062" width="12.28515625" style="66" customWidth="1"/>
    <col min="2063" max="2063" width="12.42578125" style="66" customWidth="1"/>
    <col min="2064" max="2064" width="13.85546875" style="66" customWidth="1"/>
    <col min="2065" max="2065" width="15.140625" style="66" customWidth="1"/>
    <col min="2066" max="2066" width="14" style="66" customWidth="1"/>
    <col min="2067" max="2067" width="14.28515625" style="66" customWidth="1"/>
    <col min="2068" max="2070" width="15.7109375" style="66" customWidth="1"/>
    <col min="2071" max="2071" width="8.85546875" style="66" customWidth="1"/>
    <col min="2072" max="2304" width="8.85546875" style="66"/>
    <col min="2305" max="2305" width="17.28515625" style="66" customWidth="1"/>
    <col min="2306" max="2306" width="38.5703125" style="66" customWidth="1"/>
    <col min="2307" max="2307" width="24.7109375" style="66" customWidth="1"/>
    <col min="2308" max="2308" width="11.42578125" style="66" customWidth="1"/>
    <col min="2309" max="2309" width="13" style="66" customWidth="1"/>
    <col min="2310" max="2310" width="12.28515625" style="66" customWidth="1"/>
    <col min="2311" max="2311" width="12.42578125" style="66" customWidth="1"/>
    <col min="2312" max="2312" width="12.85546875" style="66" customWidth="1"/>
    <col min="2313" max="2313" width="13" style="66" customWidth="1"/>
    <col min="2314" max="2314" width="12.42578125" style="66" customWidth="1"/>
    <col min="2315" max="2315" width="12.7109375" style="66" customWidth="1"/>
    <col min="2316" max="2317" width="12" style="66" customWidth="1"/>
    <col min="2318" max="2318" width="12.28515625" style="66" customWidth="1"/>
    <col min="2319" max="2319" width="12.42578125" style="66" customWidth="1"/>
    <col min="2320" max="2320" width="13.85546875" style="66" customWidth="1"/>
    <col min="2321" max="2321" width="15.140625" style="66" customWidth="1"/>
    <col min="2322" max="2322" width="14" style="66" customWidth="1"/>
    <col min="2323" max="2323" width="14.28515625" style="66" customWidth="1"/>
    <col min="2324" max="2326" width="15.7109375" style="66" customWidth="1"/>
    <col min="2327" max="2327" width="8.85546875" style="66" customWidth="1"/>
    <col min="2328" max="2560" width="8.85546875" style="66"/>
    <col min="2561" max="2561" width="17.28515625" style="66" customWidth="1"/>
    <col min="2562" max="2562" width="38.5703125" style="66" customWidth="1"/>
    <col min="2563" max="2563" width="24.7109375" style="66" customWidth="1"/>
    <col min="2564" max="2564" width="11.42578125" style="66" customWidth="1"/>
    <col min="2565" max="2565" width="13" style="66" customWidth="1"/>
    <col min="2566" max="2566" width="12.28515625" style="66" customWidth="1"/>
    <col min="2567" max="2567" width="12.42578125" style="66" customWidth="1"/>
    <col min="2568" max="2568" width="12.85546875" style="66" customWidth="1"/>
    <col min="2569" max="2569" width="13" style="66" customWidth="1"/>
    <col min="2570" max="2570" width="12.42578125" style="66" customWidth="1"/>
    <col min="2571" max="2571" width="12.7109375" style="66" customWidth="1"/>
    <col min="2572" max="2573" width="12" style="66" customWidth="1"/>
    <col min="2574" max="2574" width="12.28515625" style="66" customWidth="1"/>
    <col min="2575" max="2575" width="12.42578125" style="66" customWidth="1"/>
    <col min="2576" max="2576" width="13.85546875" style="66" customWidth="1"/>
    <col min="2577" max="2577" width="15.140625" style="66" customWidth="1"/>
    <col min="2578" max="2578" width="14" style="66" customWidth="1"/>
    <col min="2579" max="2579" width="14.28515625" style="66" customWidth="1"/>
    <col min="2580" max="2582" width="15.7109375" style="66" customWidth="1"/>
    <col min="2583" max="2583" width="8.85546875" style="66" customWidth="1"/>
    <col min="2584" max="2816" width="8.85546875" style="66"/>
    <col min="2817" max="2817" width="17.28515625" style="66" customWidth="1"/>
    <col min="2818" max="2818" width="38.5703125" style="66" customWidth="1"/>
    <col min="2819" max="2819" width="24.7109375" style="66" customWidth="1"/>
    <col min="2820" max="2820" width="11.42578125" style="66" customWidth="1"/>
    <col min="2821" max="2821" width="13" style="66" customWidth="1"/>
    <col min="2822" max="2822" width="12.28515625" style="66" customWidth="1"/>
    <col min="2823" max="2823" width="12.42578125" style="66" customWidth="1"/>
    <col min="2824" max="2824" width="12.85546875" style="66" customWidth="1"/>
    <col min="2825" max="2825" width="13" style="66" customWidth="1"/>
    <col min="2826" max="2826" width="12.42578125" style="66" customWidth="1"/>
    <col min="2827" max="2827" width="12.7109375" style="66" customWidth="1"/>
    <col min="2828" max="2829" width="12" style="66" customWidth="1"/>
    <col min="2830" max="2830" width="12.28515625" style="66" customWidth="1"/>
    <col min="2831" max="2831" width="12.42578125" style="66" customWidth="1"/>
    <col min="2832" max="2832" width="13.85546875" style="66" customWidth="1"/>
    <col min="2833" max="2833" width="15.140625" style="66" customWidth="1"/>
    <col min="2834" max="2834" width="14" style="66" customWidth="1"/>
    <col min="2835" max="2835" width="14.28515625" style="66" customWidth="1"/>
    <col min="2836" max="2838" width="15.7109375" style="66" customWidth="1"/>
    <col min="2839" max="2839" width="8.85546875" style="66" customWidth="1"/>
    <col min="2840" max="3072" width="8.85546875" style="66"/>
    <col min="3073" max="3073" width="17.28515625" style="66" customWidth="1"/>
    <col min="3074" max="3074" width="38.5703125" style="66" customWidth="1"/>
    <col min="3075" max="3075" width="24.7109375" style="66" customWidth="1"/>
    <col min="3076" max="3076" width="11.42578125" style="66" customWidth="1"/>
    <col min="3077" max="3077" width="13" style="66" customWidth="1"/>
    <col min="3078" max="3078" width="12.28515625" style="66" customWidth="1"/>
    <col min="3079" max="3079" width="12.42578125" style="66" customWidth="1"/>
    <col min="3080" max="3080" width="12.85546875" style="66" customWidth="1"/>
    <col min="3081" max="3081" width="13" style="66" customWidth="1"/>
    <col min="3082" max="3082" width="12.42578125" style="66" customWidth="1"/>
    <col min="3083" max="3083" width="12.7109375" style="66" customWidth="1"/>
    <col min="3084" max="3085" width="12" style="66" customWidth="1"/>
    <col min="3086" max="3086" width="12.28515625" style="66" customWidth="1"/>
    <col min="3087" max="3087" width="12.42578125" style="66" customWidth="1"/>
    <col min="3088" max="3088" width="13.85546875" style="66" customWidth="1"/>
    <col min="3089" max="3089" width="15.140625" style="66" customWidth="1"/>
    <col min="3090" max="3090" width="14" style="66" customWidth="1"/>
    <col min="3091" max="3091" width="14.28515625" style="66" customWidth="1"/>
    <col min="3092" max="3094" width="15.7109375" style="66" customWidth="1"/>
    <col min="3095" max="3095" width="8.85546875" style="66" customWidth="1"/>
    <col min="3096" max="3328" width="8.85546875" style="66"/>
    <col min="3329" max="3329" width="17.28515625" style="66" customWidth="1"/>
    <col min="3330" max="3330" width="38.5703125" style="66" customWidth="1"/>
    <col min="3331" max="3331" width="24.7109375" style="66" customWidth="1"/>
    <col min="3332" max="3332" width="11.42578125" style="66" customWidth="1"/>
    <col min="3333" max="3333" width="13" style="66" customWidth="1"/>
    <col min="3334" max="3334" width="12.28515625" style="66" customWidth="1"/>
    <col min="3335" max="3335" width="12.42578125" style="66" customWidth="1"/>
    <col min="3336" max="3336" width="12.85546875" style="66" customWidth="1"/>
    <col min="3337" max="3337" width="13" style="66" customWidth="1"/>
    <col min="3338" max="3338" width="12.42578125" style="66" customWidth="1"/>
    <col min="3339" max="3339" width="12.7109375" style="66" customWidth="1"/>
    <col min="3340" max="3341" width="12" style="66" customWidth="1"/>
    <col min="3342" max="3342" width="12.28515625" style="66" customWidth="1"/>
    <col min="3343" max="3343" width="12.42578125" style="66" customWidth="1"/>
    <col min="3344" max="3344" width="13.85546875" style="66" customWidth="1"/>
    <col min="3345" max="3345" width="15.140625" style="66" customWidth="1"/>
    <col min="3346" max="3346" width="14" style="66" customWidth="1"/>
    <col min="3347" max="3347" width="14.28515625" style="66" customWidth="1"/>
    <col min="3348" max="3350" width="15.7109375" style="66" customWidth="1"/>
    <col min="3351" max="3351" width="8.85546875" style="66" customWidth="1"/>
    <col min="3352" max="3584" width="8.85546875" style="66"/>
    <col min="3585" max="3585" width="17.28515625" style="66" customWidth="1"/>
    <col min="3586" max="3586" width="38.5703125" style="66" customWidth="1"/>
    <col min="3587" max="3587" width="24.7109375" style="66" customWidth="1"/>
    <col min="3588" max="3588" width="11.42578125" style="66" customWidth="1"/>
    <col min="3589" max="3589" width="13" style="66" customWidth="1"/>
    <col min="3590" max="3590" width="12.28515625" style="66" customWidth="1"/>
    <col min="3591" max="3591" width="12.42578125" style="66" customWidth="1"/>
    <col min="3592" max="3592" width="12.85546875" style="66" customWidth="1"/>
    <col min="3593" max="3593" width="13" style="66" customWidth="1"/>
    <col min="3594" max="3594" width="12.42578125" style="66" customWidth="1"/>
    <col min="3595" max="3595" width="12.7109375" style="66" customWidth="1"/>
    <col min="3596" max="3597" width="12" style="66" customWidth="1"/>
    <col min="3598" max="3598" width="12.28515625" style="66" customWidth="1"/>
    <col min="3599" max="3599" width="12.42578125" style="66" customWidth="1"/>
    <col min="3600" max="3600" width="13.85546875" style="66" customWidth="1"/>
    <col min="3601" max="3601" width="15.140625" style="66" customWidth="1"/>
    <col min="3602" max="3602" width="14" style="66" customWidth="1"/>
    <col min="3603" max="3603" width="14.28515625" style="66" customWidth="1"/>
    <col min="3604" max="3606" width="15.7109375" style="66" customWidth="1"/>
    <col min="3607" max="3607" width="8.85546875" style="66" customWidth="1"/>
    <col min="3608" max="3840" width="8.85546875" style="66"/>
    <col min="3841" max="3841" width="17.28515625" style="66" customWidth="1"/>
    <col min="3842" max="3842" width="38.5703125" style="66" customWidth="1"/>
    <col min="3843" max="3843" width="24.7109375" style="66" customWidth="1"/>
    <col min="3844" max="3844" width="11.42578125" style="66" customWidth="1"/>
    <col min="3845" max="3845" width="13" style="66" customWidth="1"/>
    <col min="3846" max="3846" width="12.28515625" style="66" customWidth="1"/>
    <col min="3847" max="3847" width="12.42578125" style="66" customWidth="1"/>
    <col min="3848" max="3848" width="12.85546875" style="66" customWidth="1"/>
    <col min="3849" max="3849" width="13" style="66" customWidth="1"/>
    <col min="3850" max="3850" width="12.42578125" style="66" customWidth="1"/>
    <col min="3851" max="3851" width="12.7109375" style="66" customWidth="1"/>
    <col min="3852" max="3853" width="12" style="66" customWidth="1"/>
    <col min="3854" max="3854" width="12.28515625" style="66" customWidth="1"/>
    <col min="3855" max="3855" width="12.42578125" style="66" customWidth="1"/>
    <col min="3856" max="3856" width="13.85546875" style="66" customWidth="1"/>
    <col min="3857" max="3857" width="15.140625" style="66" customWidth="1"/>
    <col min="3858" max="3858" width="14" style="66" customWidth="1"/>
    <col min="3859" max="3859" width="14.28515625" style="66" customWidth="1"/>
    <col min="3860" max="3862" width="15.7109375" style="66" customWidth="1"/>
    <col min="3863" max="3863" width="8.85546875" style="66" customWidth="1"/>
    <col min="3864" max="4096" width="8.85546875" style="66"/>
    <col min="4097" max="4097" width="17.28515625" style="66" customWidth="1"/>
    <col min="4098" max="4098" width="38.5703125" style="66" customWidth="1"/>
    <col min="4099" max="4099" width="24.7109375" style="66" customWidth="1"/>
    <col min="4100" max="4100" width="11.42578125" style="66" customWidth="1"/>
    <col min="4101" max="4101" width="13" style="66" customWidth="1"/>
    <col min="4102" max="4102" width="12.28515625" style="66" customWidth="1"/>
    <col min="4103" max="4103" width="12.42578125" style="66" customWidth="1"/>
    <col min="4104" max="4104" width="12.85546875" style="66" customWidth="1"/>
    <col min="4105" max="4105" width="13" style="66" customWidth="1"/>
    <col min="4106" max="4106" width="12.42578125" style="66" customWidth="1"/>
    <col min="4107" max="4107" width="12.7109375" style="66" customWidth="1"/>
    <col min="4108" max="4109" width="12" style="66" customWidth="1"/>
    <col min="4110" max="4110" width="12.28515625" style="66" customWidth="1"/>
    <col min="4111" max="4111" width="12.42578125" style="66" customWidth="1"/>
    <col min="4112" max="4112" width="13.85546875" style="66" customWidth="1"/>
    <col min="4113" max="4113" width="15.140625" style="66" customWidth="1"/>
    <col min="4114" max="4114" width="14" style="66" customWidth="1"/>
    <col min="4115" max="4115" width="14.28515625" style="66" customWidth="1"/>
    <col min="4116" max="4118" width="15.7109375" style="66" customWidth="1"/>
    <col min="4119" max="4119" width="8.85546875" style="66" customWidth="1"/>
    <col min="4120" max="4352" width="8.85546875" style="66"/>
    <col min="4353" max="4353" width="17.28515625" style="66" customWidth="1"/>
    <col min="4354" max="4354" width="38.5703125" style="66" customWidth="1"/>
    <col min="4355" max="4355" width="24.7109375" style="66" customWidth="1"/>
    <col min="4356" max="4356" width="11.42578125" style="66" customWidth="1"/>
    <col min="4357" max="4357" width="13" style="66" customWidth="1"/>
    <col min="4358" max="4358" width="12.28515625" style="66" customWidth="1"/>
    <col min="4359" max="4359" width="12.42578125" style="66" customWidth="1"/>
    <col min="4360" max="4360" width="12.85546875" style="66" customWidth="1"/>
    <col min="4361" max="4361" width="13" style="66" customWidth="1"/>
    <col min="4362" max="4362" width="12.42578125" style="66" customWidth="1"/>
    <col min="4363" max="4363" width="12.7109375" style="66" customWidth="1"/>
    <col min="4364" max="4365" width="12" style="66" customWidth="1"/>
    <col min="4366" max="4366" width="12.28515625" style="66" customWidth="1"/>
    <col min="4367" max="4367" width="12.42578125" style="66" customWidth="1"/>
    <col min="4368" max="4368" width="13.85546875" style="66" customWidth="1"/>
    <col min="4369" max="4369" width="15.140625" style="66" customWidth="1"/>
    <col min="4370" max="4370" width="14" style="66" customWidth="1"/>
    <col min="4371" max="4371" width="14.28515625" style="66" customWidth="1"/>
    <col min="4372" max="4374" width="15.7109375" style="66" customWidth="1"/>
    <col min="4375" max="4375" width="8.85546875" style="66" customWidth="1"/>
    <col min="4376" max="4608" width="8.85546875" style="66"/>
    <col min="4609" max="4609" width="17.28515625" style="66" customWidth="1"/>
    <col min="4610" max="4610" width="38.5703125" style="66" customWidth="1"/>
    <col min="4611" max="4611" width="24.7109375" style="66" customWidth="1"/>
    <col min="4612" max="4612" width="11.42578125" style="66" customWidth="1"/>
    <col min="4613" max="4613" width="13" style="66" customWidth="1"/>
    <col min="4614" max="4614" width="12.28515625" style="66" customWidth="1"/>
    <col min="4615" max="4615" width="12.42578125" style="66" customWidth="1"/>
    <col min="4616" max="4616" width="12.85546875" style="66" customWidth="1"/>
    <col min="4617" max="4617" width="13" style="66" customWidth="1"/>
    <col min="4618" max="4618" width="12.42578125" style="66" customWidth="1"/>
    <col min="4619" max="4619" width="12.7109375" style="66" customWidth="1"/>
    <col min="4620" max="4621" width="12" style="66" customWidth="1"/>
    <col min="4622" max="4622" width="12.28515625" style="66" customWidth="1"/>
    <col min="4623" max="4623" width="12.42578125" style="66" customWidth="1"/>
    <col min="4624" max="4624" width="13.85546875" style="66" customWidth="1"/>
    <col min="4625" max="4625" width="15.140625" style="66" customWidth="1"/>
    <col min="4626" max="4626" width="14" style="66" customWidth="1"/>
    <col min="4627" max="4627" width="14.28515625" style="66" customWidth="1"/>
    <col min="4628" max="4630" width="15.7109375" style="66" customWidth="1"/>
    <col min="4631" max="4631" width="8.85546875" style="66" customWidth="1"/>
    <col min="4632" max="4864" width="8.85546875" style="66"/>
    <col min="4865" max="4865" width="17.28515625" style="66" customWidth="1"/>
    <col min="4866" max="4866" width="38.5703125" style="66" customWidth="1"/>
    <col min="4867" max="4867" width="24.7109375" style="66" customWidth="1"/>
    <col min="4868" max="4868" width="11.42578125" style="66" customWidth="1"/>
    <col min="4869" max="4869" width="13" style="66" customWidth="1"/>
    <col min="4870" max="4870" width="12.28515625" style="66" customWidth="1"/>
    <col min="4871" max="4871" width="12.42578125" style="66" customWidth="1"/>
    <col min="4872" max="4872" width="12.85546875" style="66" customWidth="1"/>
    <col min="4873" max="4873" width="13" style="66" customWidth="1"/>
    <col min="4874" max="4874" width="12.42578125" style="66" customWidth="1"/>
    <col min="4875" max="4875" width="12.7109375" style="66" customWidth="1"/>
    <col min="4876" max="4877" width="12" style="66" customWidth="1"/>
    <col min="4878" max="4878" width="12.28515625" style="66" customWidth="1"/>
    <col min="4879" max="4879" width="12.42578125" style="66" customWidth="1"/>
    <col min="4880" max="4880" width="13.85546875" style="66" customWidth="1"/>
    <col min="4881" max="4881" width="15.140625" style="66" customWidth="1"/>
    <col min="4882" max="4882" width="14" style="66" customWidth="1"/>
    <col min="4883" max="4883" width="14.28515625" style="66" customWidth="1"/>
    <col min="4884" max="4886" width="15.7109375" style="66" customWidth="1"/>
    <col min="4887" max="4887" width="8.85546875" style="66" customWidth="1"/>
    <col min="4888" max="5120" width="8.85546875" style="66"/>
    <col min="5121" max="5121" width="17.28515625" style="66" customWidth="1"/>
    <col min="5122" max="5122" width="38.5703125" style="66" customWidth="1"/>
    <col min="5123" max="5123" width="24.7109375" style="66" customWidth="1"/>
    <col min="5124" max="5124" width="11.42578125" style="66" customWidth="1"/>
    <col min="5125" max="5125" width="13" style="66" customWidth="1"/>
    <col min="5126" max="5126" width="12.28515625" style="66" customWidth="1"/>
    <col min="5127" max="5127" width="12.42578125" style="66" customWidth="1"/>
    <col min="5128" max="5128" width="12.85546875" style="66" customWidth="1"/>
    <col min="5129" max="5129" width="13" style="66" customWidth="1"/>
    <col min="5130" max="5130" width="12.42578125" style="66" customWidth="1"/>
    <col min="5131" max="5131" width="12.7109375" style="66" customWidth="1"/>
    <col min="5132" max="5133" width="12" style="66" customWidth="1"/>
    <col min="5134" max="5134" width="12.28515625" style="66" customWidth="1"/>
    <col min="5135" max="5135" width="12.42578125" style="66" customWidth="1"/>
    <col min="5136" max="5136" width="13.85546875" style="66" customWidth="1"/>
    <col min="5137" max="5137" width="15.140625" style="66" customWidth="1"/>
    <col min="5138" max="5138" width="14" style="66" customWidth="1"/>
    <col min="5139" max="5139" width="14.28515625" style="66" customWidth="1"/>
    <col min="5140" max="5142" width="15.7109375" style="66" customWidth="1"/>
    <col min="5143" max="5143" width="8.85546875" style="66" customWidth="1"/>
    <col min="5144" max="5376" width="8.85546875" style="66"/>
    <col min="5377" max="5377" width="17.28515625" style="66" customWidth="1"/>
    <col min="5378" max="5378" width="38.5703125" style="66" customWidth="1"/>
    <col min="5379" max="5379" width="24.7109375" style="66" customWidth="1"/>
    <col min="5380" max="5380" width="11.42578125" style="66" customWidth="1"/>
    <col min="5381" max="5381" width="13" style="66" customWidth="1"/>
    <col min="5382" max="5382" width="12.28515625" style="66" customWidth="1"/>
    <col min="5383" max="5383" width="12.42578125" style="66" customWidth="1"/>
    <col min="5384" max="5384" width="12.85546875" style="66" customWidth="1"/>
    <col min="5385" max="5385" width="13" style="66" customWidth="1"/>
    <col min="5386" max="5386" width="12.42578125" style="66" customWidth="1"/>
    <col min="5387" max="5387" width="12.7109375" style="66" customWidth="1"/>
    <col min="5388" max="5389" width="12" style="66" customWidth="1"/>
    <col min="5390" max="5390" width="12.28515625" style="66" customWidth="1"/>
    <col min="5391" max="5391" width="12.42578125" style="66" customWidth="1"/>
    <col min="5392" max="5392" width="13.85546875" style="66" customWidth="1"/>
    <col min="5393" max="5393" width="15.140625" style="66" customWidth="1"/>
    <col min="5394" max="5394" width="14" style="66" customWidth="1"/>
    <col min="5395" max="5395" width="14.28515625" style="66" customWidth="1"/>
    <col min="5396" max="5398" width="15.7109375" style="66" customWidth="1"/>
    <col min="5399" max="5399" width="8.85546875" style="66" customWidth="1"/>
    <col min="5400" max="5632" width="8.85546875" style="66"/>
    <col min="5633" max="5633" width="17.28515625" style="66" customWidth="1"/>
    <col min="5634" max="5634" width="38.5703125" style="66" customWidth="1"/>
    <col min="5635" max="5635" width="24.7109375" style="66" customWidth="1"/>
    <col min="5636" max="5636" width="11.42578125" style="66" customWidth="1"/>
    <col min="5637" max="5637" width="13" style="66" customWidth="1"/>
    <col min="5638" max="5638" width="12.28515625" style="66" customWidth="1"/>
    <col min="5639" max="5639" width="12.42578125" style="66" customWidth="1"/>
    <col min="5640" max="5640" width="12.85546875" style="66" customWidth="1"/>
    <col min="5641" max="5641" width="13" style="66" customWidth="1"/>
    <col min="5642" max="5642" width="12.42578125" style="66" customWidth="1"/>
    <col min="5643" max="5643" width="12.7109375" style="66" customWidth="1"/>
    <col min="5644" max="5645" width="12" style="66" customWidth="1"/>
    <col min="5646" max="5646" width="12.28515625" style="66" customWidth="1"/>
    <col min="5647" max="5647" width="12.42578125" style="66" customWidth="1"/>
    <col min="5648" max="5648" width="13.85546875" style="66" customWidth="1"/>
    <col min="5649" max="5649" width="15.140625" style="66" customWidth="1"/>
    <col min="5650" max="5650" width="14" style="66" customWidth="1"/>
    <col min="5651" max="5651" width="14.28515625" style="66" customWidth="1"/>
    <col min="5652" max="5654" width="15.7109375" style="66" customWidth="1"/>
    <col min="5655" max="5655" width="8.85546875" style="66" customWidth="1"/>
    <col min="5656" max="5888" width="8.85546875" style="66"/>
    <col min="5889" max="5889" width="17.28515625" style="66" customWidth="1"/>
    <col min="5890" max="5890" width="38.5703125" style="66" customWidth="1"/>
    <col min="5891" max="5891" width="24.7109375" style="66" customWidth="1"/>
    <col min="5892" max="5892" width="11.42578125" style="66" customWidth="1"/>
    <col min="5893" max="5893" width="13" style="66" customWidth="1"/>
    <col min="5894" max="5894" width="12.28515625" style="66" customWidth="1"/>
    <col min="5895" max="5895" width="12.42578125" style="66" customWidth="1"/>
    <col min="5896" max="5896" width="12.85546875" style="66" customWidth="1"/>
    <col min="5897" max="5897" width="13" style="66" customWidth="1"/>
    <col min="5898" max="5898" width="12.42578125" style="66" customWidth="1"/>
    <col min="5899" max="5899" width="12.7109375" style="66" customWidth="1"/>
    <col min="5900" max="5901" width="12" style="66" customWidth="1"/>
    <col min="5902" max="5902" width="12.28515625" style="66" customWidth="1"/>
    <col min="5903" max="5903" width="12.42578125" style="66" customWidth="1"/>
    <col min="5904" max="5904" width="13.85546875" style="66" customWidth="1"/>
    <col min="5905" max="5905" width="15.140625" style="66" customWidth="1"/>
    <col min="5906" max="5906" width="14" style="66" customWidth="1"/>
    <col min="5907" max="5907" width="14.28515625" style="66" customWidth="1"/>
    <col min="5908" max="5910" width="15.7109375" style="66" customWidth="1"/>
    <col min="5911" max="5911" width="8.85546875" style="66" customWidth="1"/>
    <col min="5912" max="6144" width="8.85546875" style="66"/>
    <col min="6145" max="6145" width="17.28515625" style="66" customWidth="1"/>
    <col min="6146" max="6146" width="38.5703125" style="66" customWidth="1"/>
    <col min="6147" max="6147" width="24.7109375" style="66" customWidth="1"/>
    <col min="6148" max="6148" width="11.42578125" style="66" customWidth="1"/>
    <col min="6149" max="6149" width="13" style="66" customWidth="1"/>
    <col min="6150" max="6150" width="12.28515625" style="66" customWidth="1"/>
    <col min="6151" max="6151" width="12.42578125" style="66" customWidth="1"/>
    <col min="6152" max="6152" width="12.85546875" style="66" customWidth="1"/>
    <col min="6153" max="6153" width="13" style="66" customWidth="1"/>
    <col min="6154" max="6154" width="12.42578125" style="66" customWidth="1"/>
    <col min="6155" max="6155" width="12.7109375" style="66" customWidth="1"/>
    <col min="6156" max="6157" width="12" style="66" customWidth="1"/>
    <col min="6158" max="6158" width="12.28515625" style="66" customWidth="1"/>
    <col min="6159" max="6159" width="12.42578125" style="66" customWidth="1"/>
    <col min="6160" max="6160" width="13.85546875" style="66" customWidth="1"/>
    <col min="6161" max="6161" width="15.140625" style="66" customWidth="1"/>
    <col min="6162" max="6162" width="14" style="66" customWidth="1"/>
    <col min="6163" max="6163" width="14.28515625" style="66" customWidth="1"/>
    <col min="6164" max="6166" width="15.7109375" style="66" customWidth="1"/>
    <col min="6167" max="6167" width="8.85546875" style="66" customWidth="1"/>
    <col min="6168" max="6400" width="8.85546875" style="66"/>
    <col min="6401" max="6401" width="17.28515625" style="66" customWidth="1"/>
    <col min="6402" max="6402" width="38.5703125" style="66" customWidth="1"/>
    <col min="6403" max="6403" width="24.7109375" style="66" customWidth="1"/>
    <col min="6404" max="6404" width="11.42578125" style="66" customWidth="1"/>
    <col min="6405" max="6405" width="13" style="66" customWidth="1"/>
    <col min="6406" max="6406" width="12.28515625" style="66" customWidth="1"/>
    <col min="6407" max="6407" width="12.42578125" style="66" customWidth="1"/>
    <col min="6408" max="6408" width="12.85546875" style="66" customWidth="1"/>
    <col min="6409" max="6409" width="13" style="66" customWidth="1"/>
    <col min="6410" max="6410" width="12.42578125" style="66" customWidth="1"/>
    <col min="6411" max="6411" width="12.7109375" style="66" customWidth="1"/>
    <col min="6412" max="6413" width="12" style="66" customWidth="1"/>
    <col min="6414" max="6414" width="12.28515625" style="66" customWidth="1"/>
    <col min="6415" max="6415" width="12.42578125" style="66" customWidth="1"/>
    <col min="6416" max="6416" width="13.85546875" style="66" customWidth="1"/>
    <col min="6417" max="6417" width="15.140625" style="66" customWidth="1"/>
    <col min="6418" max="6418" width="14" style="66" customWidth="1"/>
    <col min="6419" max="6419" width="14.28515625" style="66" customWidth="1"/>
    <col min="6420" max="6422" width="15.7109375" style="66" customWidth="1"/>
    <col min="6423" max="6423" width="8.85546875" style="66" customWidth="1"/>
    <col min="6424" max="6656" width="8.85546875" style="66"/>
    <col min="6657" max="6657" width="17.28515625" style="66" customWidth="1"/>
    <col min="6658" max="6658" width="38.5703125" style="66" customWidth="1"/>
    <col min="6659" max="6659" width="24.7109375" style="66" customWidth="1"/>
    <col min="6660" max="6660" width="11.42578125" style="66" customWidth="1"/>
    <col min="6661" max="6661" width="13" style="66" customWidth="1"/>
    <col min="6662" max="6662" width="12.28515625" style="66" customWidth="1"/>
    <col min="6663" max="6663" width="12.42578125" style="66" customWidth="1"/>
    <col min="6664" max="6664" width="12.85546875" style="66" customWidth="1"/>
    <col min="6665" max="6665" width="13" style="66" customWidth="1"/>
    <col min="6666" max="6666" width="12.42578125" style="66" customWidth="1"/>
    <col min="6667" max="6667" width="12.7109375" style="66" customWidth="1"/>
    <col min="6668" max="6669" width="12" style="66" customWidth="1"/>
    <col min="6670" max="6670" width="12.28515625" style="66" customWidth="1"/>
    <col min="6671" max="6671" width="12.42578125" style="66" customWidth="1"/>
    <col min="6672" max="6672" width="13.85546875" style="66" customWidth="1"/>
    <col min="6673" max="6673" width="15.140625" style="66" customWidth="1"/>
    <col min="6674" max="6674" width="14" style="66" customWidth="1"/>
    <col min="6675" max="6675" width="14.28515625" style="66" customWidth="1"/>
    <col min="6676" max="6678" width="15.7109375" style="66" customWidth="1"/>
    <col min="6679" max="6679" width="8.85546875" style="66" customWidth="1"/>
    <col min="6680" max="6912" width="8.85546875" style="66"/>
    <col min="6913" max="6913" width="17.28515625" style="66" customWidth="1"/>
    <col min="6914" max="6914" width="38.5703125" style="66" customWidth="1"/>
    <col min="6915" max="6915" width="24.7109375" style="66" customWidth="1"/>
    <col min="6916" max="6916" width="11.42578125" style="66" customWidth="1"/>
    <col min="6917" max="6917" width="13" style="66" customWidth="1"/>
    <col min="6918" max="6918" width="12.28515625" style="66" customWidth="1"/>
    <col min="6919" max="6919" width="12.42578125" style="66" customWidth="1"/>
    <col min="6920" max="6920" width="12.85546875" style="66" customWidth="1"/>
    <col min="6921" max="6921" width="13" style="66" customWidth="1"/>
    <col min="6922" max="6922" width="12.42578125" style="66" customWidth="1"/>
    <col min="6923" max="6923" width="12.7109375" style="66" customWidth="1"/>
    <col min="6924" max="6925" width="12" style="66" customWidth="1"/>
    <col min="6926" max="6926" width="12.28515625" style="66" customWidth="1"/>
    <col min="6927" max="6927" width="12.42578125" style="66" customWidth="1"/>
    <col min="6928" max="6928" width="13.85546875" style="66" customWidth="1"/>
    <col min="6929" max="6929" width="15.140625" style="66" customWidth="1"/>
    <col min="6930" max="6930" width="14" style="66" customWidth="1"/>
    <col min="6931" max="6931" width="14.28515625" style="66" customWidth="1"/>
    <col min="6932" max="6934" width="15.7109375" style="66" customWidth="1"/>
    <col min="6935" max="6935" width="8.85546875" style="66" customWidth="1"/>
    <col min="6936" max="7168" width="8.85546875" style="66"/>
    <col min="7169" max="7169" width="17.28515625" style="66" customWidth="1"/>
    <col min="7170" max="7170" width="38.5703125" style="66" customWidth="1"/>
    <col min="7171" max="7171" width="24.7109375" style="66" customWidth="1"/>
    <col min="7172" max="7172" width="11.42578125" style="66" customWidth="1"/>
    <col min="7173" max="7173" width="13" style="66" customWidth="1"/>
    <col min="7174" max="7174" width="12.28515625" style="66" customWidth="1"/>
    <col min="7175" max="7175" width="12.42578125" style="66" customWidth="1"/>
    <col min="7176" max="7176" width="12.85546875" style="66" customWidth="1"/>
    <col min="7177" max="7177" width="13" style="66" customWidth="1"/>
    <col min="7178" max="7178" width="12.42578125" style="66" customWidth="1"/>
    <col min="7179" max="7179" width="12.7109375" style="66" customWidth="1"/>
    <col min="7180" max="7181" width="12" style="66" customWidth="1"/>
    <col min="7182" max="7182" width="12.28515625" style="66" customWidth="1"/>
    <col min="7183" max="7183" width="12.42578125" style="66" customWidth="1"/>
    <col min="7184" max="7184" width="13.85546875" style="66" customWidth="1"/>
    <col min="7185" max="7185" width="15.140625" style="66" customWidth="1"/>
    <col min="7186" max="7186" width="14" style="66" customWidth="1"/>
    <col min="7187" max="7187" width="14.28515625" style="66" customWidth="1"/>
    <col min="7188" max="7190" width="15.7109375" style="66" customWidth="1"/>
    <col min="7191" max="7191" width="8.85546875" style="66" customWidth="1"/>
    <col min="7192" max="7424" width="8.85546875" style="66"/>
    <col min="7425" max="7425" width="17.28515625" style="66" customWidth="1"/>
    <col min="7426" max="7426" width="38.5703125" style="66" customWidth="1"/>
    <col min="7427" max="7427" width="24.7109375" style="66" customWidth="1"/>
    <col min="7428" max="7428" width="11.42578125" style="66" customWidth="1"/>
    <col min="7429" max="7429" width="13" style="66" customWidth="1"/>
    <col min="7430" max="7430" width="12.28515625" style="66" customWidth="1"/>
    <col min="7431" max="7431" width="12.42578125" style="66" customWidth="1"/>
    <col min="7432" max="7432" width="12.85546875" style="66" customWidth="1"/>
    <col min="7433" max="7433" width="13" style="66" customWidth="1"/>
    <col min="7434" max="7434" width="12.42578125" style="66" customWidth="1"/>
    <col min="7435" max="7435" width="12.7109375" style="66" customWidth="1"/>
    <col min="7436" max="7437" width="12" style="66" customWidth="1"/>
    <col min="7438" max="7438" width="12.28515625" style="66" customWidth="1"/>
    <col min="7439" max="7439" width="12.42578125" style="66" customWidth="1"/>
    <col min="7440" max="7440" width="13.85546875" style="66" customWidth="1"/>
    <col min="7441" max="7441" width="15.140625" style="66" customWidth="1"/>
    <col min="7442" max="7442" width="14" style="66" customWidth="1"/>
    <col min="7443" max="7443" width="14.28515625" style="66" customWidth="1"/>
    <col min="7444" max="7446" width="15.7109375" style="66" customWidth="1"/>
    <col min="7447" max="7447" width="8.85546875" style="66" customWidth="1"/>
    <col min="7448" max="7680" width="8.85546875" style="66"/>
    <col min="7681" max="7681" width="17.28515625" style="66" customWidth="1"/>
    <col min="7682" max="7682" width="38.5703125" style="66" customWidth="1"/>
    <col min="7683" max="7683" width="24.7109375" style="66" customWidth="1"/>
    <col min="7684" max="7684" width="11.42578125" style="66" customWidth="1"/>
    <col min="7685" max="7685" width="13" style="66" customWidth="1"/>
    <col min="7686" max="7686" width="12.28515625" style="66" customWidth="1"/>
    <col min="7687" max="7687" width="12.42578125" style="66" customWidth="1"/>
    <col min="7688" max="7688" width="12.85546875" style="66" customWidth="1"/>
    <col min="7689" max="7689" width="13" style="66" customWidth="1"/>
    <col min="7690" max="7690" width="12.42578125" style="66" customWidth="1"/>
    <col min="7691" max="7691" width="12.7109375" style="66" customWidth="1"/>
    <col min="7692" max="7693" width="12" style="66" customWidth="1"/>
    <col min="7694" max="7694" width="12.28515625" style="66" customWidth="1"/>
    <col min="7695" max="7695" width="12.42578125" style="66" customWidth="1"/>
    <col min="7696" max="7696" width="13.85546875" style="66" customWidth="1"/>
    <col min="7697" max="7697" width="15.140625" style="66" customWidth="1"/>
    <col min="7698" max="7698" width="14" style="66" customWidth="1"/>
    <col min="7699" max="7699" width="14.28515625" style="66" customWidth="1"/>
    <col min="7700" max="7702" width="15.7109375" style="66" customWidth="1"/>
    <col min="7703" max="7703" width="8.85546875" style="66" customWidth="1"/>
    <col min="7704" max="7936" width="8.85546875" style="66"/>
    <col min="7937" max="7937" width="17.28515625" style="66" customWidth="1"/>
    <col min="7938" max="7938" width="38.5703125" style="66" customWidth="1"/>
    <col min="7939" max="7939" width="24.7109375" style="66" customWidth="1"/>
    <col min="7940" max="7940" width="11.42578125" style="66" customWidth="1"/>
    <col min="7941" max="7941" width="13" style="66" customWidth="1"/>
    <col min="7942" max="7942" width="12.28515625" style="66" customWidth="1"/>
    <col min="7943" max="7943" width="12.42578125" style="66" customWidth="1"/>
    <col min="7944" max="7944" width="12.85546875" style="66" customWidth="1"/>
    <col min="7945" max="7945" width="13" style="66" customWidth="1"/>
    <col min="7946" max="7946" width="12.42578125" style="66" customWidth="1"/>
    <col min="7947" max="7947" width="12.7109375" style="66" customWidth="1"/>
    <col min="7948" max="7949" width="12" style="66" customWidth="1"/>
    <col min="7950" max="7950" width="12.28515625" style="66" customWidth="1"/>
    <col min="7951" max="7951" width="12.42578125" style="66" customWidth="1"/>
    <col min="7952" max="7952" width="13.85546875" style="66" customWidth="1"/>
    <col min="7953" max="7953" width="15.140625" style="66" customWidth="1"/>
    <col min="7954" max="7954" width="14" style="66" customWidth="1"/>
    <col min="7955" max="7955" width="14.28515625" style="66" customWidth="1"/>
    <col min="7956" max="7958" width="15.7109375" style="66" customWidth="1"/>
    <col min="7959" max="7959" width="8.85546875" style="66" customWidth="1"/>
    <col min="7960" max="8192" width="8.85546875" style="66"/>
    <col min="8193" max="8193" width="17.28515625" style="66" customWidth="1"/>
    <col min="8194" max="8194" width="38.5703125" style="66" customWidth="1"/>
    <col min="8195" max="8195" width="24.7109375" style="66" customWidth="1"/>
    <col min="8196" max="8196" width="11.42578125" style="66" customWidth="1"/>
    <col min="8197" max="8197" width="13" style="66" customWidth="1"/>
    <col min="8198" max="8198" width="12.28515625" style="66" customWidth="1"/>
    <col min="8199" max="8199" width="12.42578125" style="66" customWidth="1"/>
    <col min="8200" max="8200" width="12.85546875" style="66" customWidth="1"/>
    <col min="8201" max="8201" width="13" style="66" customWidth="1"/>
    <col min="8202" max="8202" width="12.42578125" style="66" customWidth="1"/>
    <col min="8203" max="8203" width="12.7109375" style="66" customWidth="1"/>
    <col min="8204" max="8205" width="12" style="66" customWidth="1"/>
    <col min="8206" max="8206" width="12.28515625" style="66" customWidth="1"/>
    <col min="8207" max="8207" width="12.42578125" style="66" customWidth="1"/>
    <col min="8208" max="8208" width="13.85546875" style="66" customWidth="1"/>
    <col min="8209" max="8209" width="15.140625" style="66" customWidth="1"/>
    <col min="8210" max="8210" width="14" style="66" customWidth="1"/>
    <col min="8211" max="8211" width="14.28515625" style="66" customWidth="1"/>
    <col min="8212" max="8214" width="15.7109375" style="66" customWidth="1"/>
    <col min="8215" max="8215" width="8.85546875" style="66" customWidth="1"/>
    <col min="8216" max="8448" width="8.85546875" style="66"/>
    <col min="8449" max="8449" width="17.28515625" style="66" customWidth="1"/>
    <col min="8450" max="8450" width="38.5703125" style="66" customWidth="1"/>
    <col min="8451" max="8451" width="24.7109375" style="66" customWidth="1"/>
    <col min="8452" max="8452" width="11.42578125" style="66" customWidth="1"/>
    <col min="8453" max="8453" width="13" style="66" customWidth="1"/>
    <col min="8454" max="8454" width="12.28515625" style="66" customWidth="1"/>
    <col min="8455" max="8455" width="12.42578125" style="66" customWidth="1"/>
    <col min="8456" max="8456" width="12.85546875" style="66" customWidth="1"/>
    <col min="8457" max="8457" width="13" style="66" customWidth="1"/>
    <col min="8458" max="8458" width="12.42578125" style="66" customWidth="1"/>
    <col min="8459" max="8459" width="12.7109375" style="66" customWidth="1"/>
    <col min="8460" max="8461" width="12" style="66" customWidth="1"/>
    <col min="8462" max="8462" width="12.28515625" style="66" customWidth="1"/>
    <col min="8463" max="8463" width="12.42578125" style="66" customWidth="1"/>
    <col min="8464" max="8464" width="13.85546875" style="66" customWidth="1"/>
    <col min="8465" max="8465" width="15.140625" style="66" customWidth="1"/>
    <col min="8466" max="8466" width="14" style="66" customWidth="1"/>
    <col min="8467" max="8467" width="14.28515625" style="66" customWidth="1"/>
    <col min="8468" max="8470" width="15.7109375" style="66" customWidth="1"/>
    <col min="8471" max="8471" width="8.85546875" style="66" customWidth="1"/>
    <col min="8472" max="8704" width="8.85546875" style="66"/>
    <col min="8705" max="8705" width="17.28515625" style="66" customWidth="1"/>
    <col min="8706" max="8706" width="38.5703125" style="66" customWidth="1"/>
    <col min="8707" max="8707" width="24.7109375" style="66" customWidth="1"/>
    <col min="8708" max="8708" width="11.42578125" style="66" customWidth="1"/>
    <col min="8709" max="8709" width="13" style="66" customWidth="1"/>
    <col min="8710" max="8710" width="12.28515625" style="66" customWidth="1"/>
    <col min="8711" max="8711" width="12.42578125" style="66" customWidth="1"/>
    <col min="8712" max="8712" width="12.85546875" style="66" customWidth="1"/>
    <col min="8713" max="8713" width="13" style="66" customWidth="1"/>
    <col min="8714" max="8714" width="12.42578125" style="66" customWidth="1"/>
    <col min="8715" max="8715" width="12.7109375" style="66" customWidth="1"/>
    <col min="8716" max="8717" width="12" style="66" customWidth="1"/>
    <col min="8718" max="8718" width="12.28515625" style="66" customWidth="1"/>
    <col min="8719" max="8719" width="12.42578125" style="66" customWidth="1"/>
    <col min="8720" max="8720" width="13.85546875" style="66" customWidth="1"/>
    <col min="8721" max="8721" width="15.140625" style="66" customWidth="1"/>
    <col min="8722" max="8722" width="14" style="66" customWidth="1"/>
    <col min="8723" max="8723" width="14.28515625" style="66" customWidth="1"/>
    <col min="8724" max="8726" width="15.7109375" style="66" customWidth="1"/>
    <col min="8727" max="8727" width="8.85546875" style="66" customWidth="1"/>
    <col min="8728" max="8960" width="8.85546875" style="66"/>
    <col min="8961" max="8961" width="17.28515625" style="66" customWidth="1"/>
    <col min="8962" max="8962" width="38.5703125" style="66" customWidth="1"/>
    <col min="8963" max="8963" width="24.7109375" style="66" customWidth="1"/>
    <col min="8964" max="8964" width="11.42578125" style="66" customWidth="1"/>
    <col min="8965" max="8965" width="13" style="66" customWidth="1"/>
    <col min="8966" max="8966" width="12.28515625" style="66" customWidth="1"/>
    <col min="8967" max="8967" width="12.42578125" style="66" customWidth="1"/>
    <col min="8968" max="8968" width="12.85546875" style="66" customWidth="1"/>
    <col min="8969" max="8969" width="13" style="66" customWidth="1"/>
    <col min="8970" max="8970" width="12.42578125" style="66" customWidth="1"/>
    <col min="8971" max="8971" width="12.7109375" style="66" customWidth="1"/>
    <col min="8972" max="8973" width="12" style="66" customWidth="1"/>
    <col min="8974" max="8974" width="12.28515625" style="66" customWidth="1"/>
    <col min="8975" max="8975" width="12.42578125" style="66" customWidth="1"/>
    <col min="8976" max="8976" width="13.85546875" style="66" customWidth="1"/>
    <col min="8977" max="8977" width="15.140625" style="66" customWidth="1"/>
    <col min="8978" max="8978" width="14" style="66" customWidth="1"/>
    <col min="8979" max="8979" width="14.28515625" style="66" customWidth="1"/>
    <col min="8980" max="8982" width="15.7109375" style="66" customWidth="1"/>
    <col min="8983" max="8983" width="8.85546875" style="66" customWidth="1"/>
    <col min="8984" max="9216" width="8.85546875" style="66"/>
    <col min="9217" max="9217" width="17.28515625" style="66" customWidth="1"/>
    <col min="9218" max="9218" width="38.5703125" style="66" customWidth="1"/>
    <col min="9219" max="9219" width="24.7109375" style="66" customWidth="1"/>
    <col min="9220" max="9220" width="11.42578125" style="66" customWidth="1"/>
    <col min="9221" max="9221" width="13" style="66" customWidth="1"/>
    <col min="9222" max="9222" width="12.28515625" style="66" customWidth="1"/>
    <col min="9223" max="9223" width="12.42578125" style="66" customWidth="1"/>
    <col min="9224" max="9224" width="12.85546875" style="66" customWidth="1"/>
    <col min="9225" max="9225" width="13" style="66" customWidth="1"/>
    <col min="9226" max="9226" width="12.42578125" style="66" customWidth="1"/>
    <col min="9227" max="9227" width="12.7109375" style="66" customWidth="1"/>
    <col min="9228" max="9229" width="12" style="66" customWidth="1"/>
    <col min="9230" max="9230" width="12.28515625" style="66" customWidth="1"/>
    <col min="9231" max="9231" width="12.42578125" style="66" customWidth="1"/>
    <col min="9232" max="9232" width="13.85546875" style="66" customWidth="1"/>
    <col min="9233" max="9233" width="15.140625" style="66" customWidth="1"/>
    <col min="9234" max="9234" width="14" style="66" customWidth="1"/>
    <col min="9235" max="9235" width="14.28515625" style="66" customWidth="1"/>
    <col min="9236" max="9238" width="15.7109375" style="66" customWidth="1"/>
    <col min="9239" max="9239" width="8.85546875" style="66" customWidth="1"/>
    <col min="9240" max="9472" width="8.85546875" style="66"/>
    <col min="9473" max="9473" width="17.28515625" style="66" customWidth="1"/>
    <col min="9474" max="9474" width="38.5703125" style="66" customWidth="1"/>
    <col min="9475" max="9475" width="24.7109375" style="66" customWidth="1"/>
    <col min="9476" max="9476" width="11.42578125" style="66" customWidth="1"/>
    <col min="9477" max="9477" width="13" style="66" customWidth="1"/>
    <col min="9478" max="9478" width="12.28515625" style="66" customWidth="1"/>
    <col min="9479" max="9479" width="12.42578125" style="66" customWidth="1"/>
    <col min="9480" max="9480" width="12.85546875" style="66" customWidth="1"/>
    <col min="9481" max="9481" width="13" style="66" customWidth="1"/>
    <col min="9482" max="9482" width="12.42578125" style="66" customWidth="1"/>
    <col min="9483" max="9483" width="12.7109375" style="66" customWidth="1"/>
    <col min="9484" max="9485" width="12" style="66" customWidth="1"/>
    <col min="9486" max="9486" width="12.28515625" style="66" customWidth="1"/>
    <col min="9487" max="9487" width="12.42578125" style="66" customWidth="1"/>
    <col min="9488" max="9488" width="13.85546875" style="66" customWidth="1"/>
    <col min="9489" max="9489" width="15.140625" style="66" customWidth="1"/>
    <col min="9490" max="9490" width="14" style="66" customWidth="1"/>
    <col min="9491" max="9491" width="14.28515625" style="66" customWidth="1"/>
    <col min="9492" max="9494" width="15.7109375" style="66" customWidth="1"/>
    <col min="9495" max="9495" width="8.85546875" style="66" customWidth="1"/>
    <col min="9496" max="9728" width="8.85546875" style="66"/>
    <col min="9729" max="9729" width="17.28515625" style="66" customWidth="1"/>
    <col min="9730" max="9730" width="38.5703125" style="66" customWidth="1"/>
    <col min="9731" max="9731" width="24.7109375" style="66" customWidth="1"/>
    <col min="9732" max="9732" width="11.42578125" style="66" customWidth="1"/>
    <col min="9733" max="9733" width="13" style="66" customWidth="1"/>
    <col min="9734" max="9734" width="12.28515625" style="66" customWidth="1"/>
    <col min="9735" max="9735" width="12.42578125" style="66" customWidth="1"/>
    <col min="9736" max="9736" width="12.85546875" style="66" customWidth="1"/>
    <col min="9737" max="9737" width="13" style="66" customWidth="1"/>
    <col min="9738" max="9738" width="12.42578125" style="66" customWidth="1"/>
    <col min="9739" max="9739" width="12.7109375" style="66" customWidth="1"/>
    <col min="9740" max="9741" width="12" style="66" customWidth="1"/>
    <col min="9742" max="9742" width="12.28515625" style="66" customWidth="1"/>
    <col min="9743" max="9743" width="12.42578125" style="66" customWidth="1"/>
    <col min="9744" max="9744" width="13.85546875" style="66" customWidth="1"/>
    <col min="9745" max="9745" width="15.140625" style="66" customWidth="1"/>
    <col min="9746" max="9746" width="14" style="66" customWidth="1"/>
    <col min="9747" max="9747" width="14.28515625" style="66" customWidth="1"/>
    <col min="9748" max="9750" width="15.7109375" style="66" customWidth="1"/>
    <col min="9751" max="9751" width="8.85546875" style="66" customWidth="1"/>
    <col min="9752" max="9984" width="8.85546875" style="66"/>
    <col min="9985" max="9985" width="17.28515625" style="66" customWidth="1"/>
    <col min="9986" max="9986" width="38.5703125" style="66" customWidth="1"/>
    <col min="9987" max="9987" width="24.7109375" style="66" customWidth="1"/>
    <col min="9988" max="9988" width="11.42578125" style="66" customWidth="1"/>
    <col min="9989" max="9989" width="13" style="66" customWidth="1"/>
    <col min="9990" max="9990" width="12.28515625" style="66" customWidth="1"/>
    <col min="9991" max="9991" width="12.42578125" style="66" customWidth="1"/>
    <col min="9992" max="9992" width="12.85546875" style="66" customWidth="1"/>
    <col min="9993" max="9993" width="13" style="66" customWidth="1"/>
    <col min="9994" max="9994" width="12.42578125" style="66" customWidth="1"/>
    <col min="9995" max="9995" width="12.7109375" style="66" customWidth="1"/>
    <col min="9996" max="9997" width="12" style="66" customWidth="1"/>
    <col min="9998" max="9998" width="12.28515625" style="66" customWidth="1"/>
    <col min="9999" max="9999" width="12.42578125" style="66" customWidth="1"/>
    <col min="10000" max="10000" width="13.85546875" style="66" customWidth="1"/>
    <col min="10001" max="10001" width="15.140625" style="66" customWidth="1"/>
    <col min="10002" max="10002" width="14" style="66" customWidth="1"/>
    <col min="10003" max="10003" width="14.28515625" style="66" customWidth="1"/>
    <col min="10004" max="10006" width="15.7109375" style="66" customWidth="1"/>
    <col min="10007" max="10007" width="8.85546875" style="66" customWidth="1"/>
    <col min="10008" max="10240" width="8.85546875" style="66"/>
    <col min="10241" max="10241" width="17.28515625" style="66" customWidth="1"/>
    <col min="10242" max="10242" width="38.5703125" style="66" customWidth="1"/>
    <col min="10243" max="10243" width="24.7109375" style="66" customWidth="1"/>
    <col min="10244" max="10244" width="11.42578125" style="66" customWidth="1"/>
    <col min="10245" max="10245" width="13" style="66" customWidth="1"/>
    <col min="10246" max="10246" width="12.28515625" style="66" customWidth="1"/>
    <col min="10247" max="10247" width="12.42578125" style="66" customWidth="1"/>
    <col min="10248" max="10248" width="12.85546875" style="66" customWidth="1"/>
    <col min="10249" max="10249" width="13" style="66" customWidth="1"/>
    <col min="10250" max="10250" width="12.42578125" style="66" customWidth="1"/>
    <col min="10251" max="10251" width="12.7109375" style="66" customWidth="1"/>
    <col min="10252" max="10253" width="12" style="66" customWidth="1"/>
    <col min="10254" max="10254" width="12.28515625" style="66" customWidth="1"/>
    <col min="10255" max="10255" width="12.42578125" style="66" customWidth="1"/>
    <col min="10256" max="10256" width="13.85546875" style="66" customWidth="1"/>
    <col min="10257" max="10257" width="15.140625" style="66" customWidth="1"/>
    <col min="10258" max="10258" width="14" style="66" customWidth="1"/>
    <col min="10259" max="10259" width="14.28515625" style="66" customWidth="1"/>
    <col min="10260" max="10262" width="15.7109375" style="66" customWidth="1"/>
    <col min="10263" max="10263" width="8.85546875" style="66" customWidth="1"/>
    <col min="10264" max="10496" width="8.85546875" style="66"/>
    <col min="10497" max="10497" width="17.28515625" style="66" customWidth="1"/>
    <col min="10498" max="10498" width="38.5703125" style="66" customWidth="1"/>
    <col min="10499" max="10499" width="24.7109375" style="66" customWidth="1"/>
    <col min="10500" max="10500" width="11.42578125" style="66" customWidth="1"/>
    <col min="10501" max="10501" width="13" style="66" customWidth="1"/>
    <col min="10502" max="10502" width="12.28515625" style="66" customWidth="1"/>
    <col min="10503" max="10503" width="12.42578125" style="66" customWidth="1"/>
    <col min="10504" max="10504" width="12.85546875" style="66" customWidth="1"/>
    <col min="10505" max="10505" width="13" style="66" customWidth="1"/>
    <col min="10506" max="10506" width="12.42578125" style="66" customWidth="1"/>
    <col min="10507" max="10507" width="12.7109375" style="66" customWidth="1"/>
    <col min="10508" max="10509" width="12" style="66" customWidth="1"/>
    <col min="10510" max="10510" width="12.28515625" style="66" customWidth="1"/>
    <col min="10511" max="10511" width="12.42578125" style="66" customWidth="1"/>
    <col min="10512" max="10512" width="13.85546875" style="66" customWidth="1"/>
    <col min="10513" max="10513" width="15.140625" style="66" customWidth="1"/>
    <col min="10514" max="10514" width="14" style="66" customWidth="1"/>
    <col min="10515" max="10515" width="14.28515625" style="66" customWidth="1"/>
    <col min="10516" max="10518" width="15.7109375" style="66" customWidth="1"/>
    <col min="10519" max="10519" width="8.85546875" style="66" customWidth="1"/>
    <col min="10520" max="10752" width="8.85546875" style="66"/>
    <col min="10753" max="10753" width="17.28515625" style="66" customWidth="1"/>
    <col min="10754" max="10754" width="38.5703125" style="66" customWidth="1"/>
    <col min="10755" max="10755" width="24.7109375" style="66" customWidth="1"/>
    <col min="10756" max="10756" width="11.42578125" style="66" customWidth="1"/>
    <col min="10757" max="10757" width="13" style="66" customWidth="1"/>
    <col min="10758" max="10758" width="12.28515625" style="66" customWidth="1"/>
    <col min="10759" max="10759" width="12.42578125" style="66" customWidth="1"/>
    <col min="10760" max="10760" width="12.85546875" style="66" customWidth="1"/>
    <col min="10761" max="10761" width="13" style="66" customWidth="1"/>
    <col min="10762" max="10762" width="12.42578125" style="66" customWidth="1"/>
    <col min="10763" max="10763" width="12.7109375" style="66" customWidth="1"/>
    <col min="10764" max="10765" width="12" style="66" customWidth="1"/>
    <col min="10766" max="10766" width="12.28515625" style="66" customWidth="1"/>
    <col min="10767" max="10767" width="12.42578125" style="66" customWidth="1"/>
    <col min="10768" max="10768" width="13.85546875" style="66" customWidth="1"/>
    <col min="10769" max="10769" width="15.140625" style="66" customWidth="1"/>
    <col min="10770" max="10770" width="14" style="66" customWidth="1"/>
    <col min="10771" max="10771" width="14.28515625" style="66" customWidth="1"/>
    <col min="10772" max="10774" width="15.7109375" style="66" customWidth="1"/>
    <col min="10775" max="10775" width="8.85546875" style="66" customWidth="1"/>
    <col min="10776" max="11008" width="8.85546875" style="66"/>
    <col min="11009" max="11009" width="17.28515625" style="66" customWidth="1"/>
    <col min="11010" max="11010" width="38.5703125" style="66" customWidth="1"/>
    <col min="11011" max="11011" width="24.7109375" style="66" customWidth="1"/>
    <col min="11012" max="11012" width="11.42578125" style="66" customWidth="1"/>
    <col min="11013" max="11013" width="13" style="66" customWidth="1"/>
    <col min="11014" max="11014" width="12.28515625" style="66" customWidth="1"/>
    <col min="11015" max="11015" width="12.42578125" style="66" customWidth="1"/>
    <col min="11016" max="11016" width="12.85546875" style="66" customWidth="1"/>
    <col min="11017" max="11017" width="13" style="66" customWidth="1"/>
    <col min="11018" max="11018" width="12.42578125" style="66" customWidth="1"/>
    <col min="11019" max="11019" width="12.7109375" style="66" customWidth="1"/>
    <col min="11020" max="11021" width="12" style="66" customWidth="1"/>
    <col min="11022" max="11022" width="12.28515625" style="66" customWidth="1"/>
    <col min="11023" max="11023" width="12.42578125" style="66" customWidth="1"/>
    <col min="11024" max="11024" width="13.85546875" style="66" customWidth="1"/>
    <col min="11025" max="11025" width="15.140625" style="66" customWidth="1"/>
    <col min="11026" max="11026" width="14" style="66" customWidth="1"/>
    <col min="11027" max="11027" width="14.28515625" style="66" customWidth="1"/>
    <col min="11028" max="11030" width="15.7109375" style="66" customWidth="1"/>
    <col min="11031" max="11031" width="8.85546875" style="66" customWidth="1"/>
    <col min="11032" max="11264" width="8.85546875" style="66"/>
    <col min="11265" max="11265" width="17.28515625" style="66" customWidth="1"/>
    <col min="11266" max="11266" width="38.5703125" style="66" customWidth="1"/>
    <col min="11267" max="11267" width="24.7109375" style="66" customWidth="1"/>
    <col min="11268" max="11268" width="11.42578125" style="66" customWidth="1"/>
    <col min="11269" max="11269" width="13" style="66" customWidth="1"/>
    <col min="11270" max="11270" width="12.28515625" style="66" customWidth="1"/>
    <col min="11271" max="11271" width="12.42578125" style="66" customWidth="1"/>
    <col min="11272" max="11272" width="12.85546875" style="66" customWidth="1"/>
    <col min="11273" max="11273" width="13" style="66" customWidth="1"/>
    <col min="11274" max="11274" width="12.42578125" style="66" customWidth="1"/>
    <col min="11275" max="11275" width="12.7109375" style="66" customWidth="1"/>
    <col min="11276" max="11277" width="12" style="66" customWidth="1"/>
    <col min="11278" max="11278" width="12.28515625" style="66" customWidth="1"/>
    <col min="11279" max="11279" width="12.42578125" style="66" customWidth="1"/>
    <col min="11280" max="11280" width="13.85546875" style="66" customWidth="1"/>
    <col min="11281" max="11281" width="15.140625" style="66" customWidth="1"/>
    <col min="11282" max="11282" width="14" style="66" customWidth="1"/>
    <col min="11283" max="11283" width="14.28515625" style="66" customWidth="1"/>
    <col min="11284" max="11286" width="15.7109375" style="66" customWidth="1"/>
    <col min="11287" max="11287" width="8.85546875" style="66" customWidth="1"/>
    <col min="11288" max="11520" width="8.85546875" style="66"/>
    <col min="11521" max="11521" width="17.28515625" style="66" customWidth="1"/>
    <col min="11522" max="11522" width="38.5703125" style="66" customWidth="1"/>
    <col min="11523" max="11523" width="24.7109375" style="66" customWidth="1"/>
    <col min="11524" max="11524" width="11.42578125" style="66" customWidth="1"/>
    <col min="11525" max="11525" width="13" style="66" customWidth="1"/>
    <col min="11526" max="11526" width="12.28515625" style="66" customWidth="1"/>
    <col min="11527" max="11527" width="12.42578125" style="66" customWidth="1"/>
    <col min="11528" max="11528" width="12.85546875" style="66" customWidth="1"/>
    <col min="11529" max="11529" width="13" style="66" customWidth="1"/>
    <col min="11530" max="11530" width="12.42578125" style="66" customWidth="1"/>
    <col min="11531" max="11531" width="12.7109375" style="66" customWidth="1"/>
    <col min="11532" max="11533" width="12" style="66" customWidth="1"/>
    <col min="11534" max="11534" width="12.28515625" style="66" customWidth="1"/>
    <col min="11535" max="11535" width="12.42578125" style="66" customWidth="1"/>
    <col min="11536" max="11536" width="13.85546875" style="66" customWidth="1"/>
    <col min="11537" max="11537" width="15.140625" style="66" customWidth="1"/>
    <col min="11538" max="11538" width="14" style="66" customWidth="1"/>
    <col min="11539" max="11539" width="14.28515625" style="66" customWidth="1"/>
    <col min="11540" max="11542" width="15.7109375" style="66" customWidth="1"/>
    <col min="11543" max="11543" width="8.85546875" style="66" customWidth="1"/>
    <col min="11544" max="11776" width="8.85546875" style="66"/>
    <col min="11777" max="11777" width="17.28515625" style="66" customWidth="1"/>
    <col min="11778" max="11778" width="38.5703125" style="66" customWidth="1"/>
    <col min="11779" max="11779" width="24.7109375" style="66" customWidth="1"/>
    <col min="11780" max="11780" width="11.42578125" style="66" customWidth="1"/>
    <col min="11781" max="11781" width="13" style="66" customWidth="1"/>
    <col min="11782" max="11782" width="12.28515625" style="66" customWidth="1"/>
    <col min="11783" max="11783" width="12.42578125" style="66" customWidth="1"/>
    <col min="11784" max="11784" width="12.85546875" style="66" customWidth="1"/>
    <col min="11785" max="11785" width="13" style="66" customWidth="1"/>
    <col min="11786" max="11786" width="12.42578125" style="66" customWidth="1"/>
    <col min="11787" max="11787" width="12.7109375" style="66" customWidth="1"/>
    <col min="11788" max="11789" width="12" style="66" customWidth="1"/>
    <col min="11790" max="11790" width="12.28515625" style="66" customWidth="1"/>
    <col min="11791" max="11791" width="12.42578125" style="66" customWidth="1"/>
    <col min="11792" max="11792" width="13.85546875" style="66" customWidth="1"/>
    <col min="11793" max="11793" width="15.140625" style="66" customWidth="1"/>
    <col min="11794" max="11794" width="14" style="66" customWidth="1"/>
    <col min="11795" max="11795" width="14.28515625" style="66" customWidth="1"/>
    <col min="11796" max="11798" width="15.7109375" style="66" customWidth="1"/>
    <col min="11799" max="11799" width="8.85546875" style="66" customWidth="1"/>
    <col min="11800" max="12032" width="8.85546875" style="66"/>
    <col min="12033" max="12033" width="17.28515625" style="66" customWidth="1"/>
    <col min="12034" max="12034" width="38.5703125" style="66" customWidth="1"/>
    <col min="12035" max="12035" width="24.7109375" style="66" customWidth="1"/>
    <col min="12036" max="12036" width="11.42578125" style="66" customWidth="1"/>
    <col min="12037" max="12037" width="13" style="66" customWidth="1"/>
    <col min="12038" max="12038" width="12.28515625" style="66" customWidth="1"/>
    <col min="12039" max="12039" width="12.42578125" style="66" customWidth="1"/>
    <col min="12040" max="12040" width="12.85546875" style="66" customWidth="1"/>
    <col min="12041" max="12041" width="13" style="66" customWidth="1"/>
    <col min="12042" max="12042" width="12.42578125" style="66" customWidth="1"/>
    <col min="12043" max="12043" width="12.7109375" style="66" customWidth="1"/>
    <col min="12044" max="12045" width="12" style="66" customWidth="1"/>
    <col min="12046" max="12046" width="12.28515625" style="66" customWidth="1"/>
    <col min="12047" max="12047" width="12.42578125" style="66" customWidth="1"/>
    <col min="12048" max="12048" width="13.85546875" style="66" customWidth="1"/>
    <col min="12049" max="12049" width="15.140625" style="66" customWidth="1"/>
    <col min="12050" max="12050" width="14" style="66" customWidth="1"/>
    <col min="12051" max="12051" width="14.28515625" style="66" customWidth="1"/>
    <col min="12052" max="12054" width="15.7109375" style="66" customWidth="1"/>
    <col min="12055" max="12055" width="8.85546875" style="66" customWidth="1"/>
    <col min="12056" max="12288" width="8.85546875" style="66"/>
    <col min="12289" max="12289" width="17.28515625" style="66" customWidth="1"/>
    <col min="12290" max="12290" width="38.5703125" style="66" customWidth="1"/>
    <col min="12291" max="12291" width="24.7109375" style="66" customWidth="1"/>
    <col min="12292" max="12292" width="11.42578125" style="66" customWidth="1"/>
    <col min="12293" max="12293" width="13" style="66" customWidth="1"/>
    <col min="12294" max="12294" width="12.28515625" style="66" customWidth="1"/>
    <col min="12295" max="12295" width="12.42578125" style="66" customWidth="1"/>
    <col min="12296" max="12296" width="12.85546875" style="66" customWidth="1"/>
    <col min="12297" max="12297" width="13" style="66" customWidth="1"/>
    <col min="12298" max="12298" width="12.42578125" style="66" customWidth="1"/>
    <col min="12299" max="12299" width="12.7109375" style="66" customWidth="1"/>
    <col min="12300" max="12301" width="12" style="66" customWidth="1"/>
    <col min="12302" max="12302" width="12.28515625" style="66" customWidth="1"/>
    <col min="12303" max="12303" width="12.42578125" style="66" customWidth="1"/>
    <col min="12304" max="12304" width="13.85546875" style="66" customWidth="1"/>
    <col min="12305" max="12305" width="15.140625" style="66" customWidth="1"/>
    <col min="12306" max="12306" width="14" style="66" customWidth="1"/>
    <col min="12307" max="12307" width="14.28515625" style="66" customWidth="1"/>
    <col min="12308" max="12310" width="15.7109375" style="66" customWidth="1"/>
    <col min="12311" max="12311" width="8.85546875" style="66" customWidth="1"/>
    <col min="12312" max="12544" width="8.85546875" style="66"/>
    <col min="12545" max="12545" width="17.28515625" style="66" customWidth="1"/>
    <col min="12546" max="12546" width="38.5703125" style="66" customWidth="1"/>
    <col min="12547" max="12547" width="24.7109375" style="66" customWidth="1"/>
    <col min="12548" max="12548" width="11.42578125" style="66" customWidth="1"/>
    <col min="12549" max="12549" width="13" style="66" customWidth="1"/>
    <col min="12550" max="12550" width="12.28515625" style="66" customWidth="1"/>
    <col min="12551" max="12551" width="12.42578125" style="66" customWidth="1"/>
    <col min="12552" max="12552" width="12.85546875" style="66" customWidth="1"/>
    <col min="12553" max="12553" width="13" style="66" customWidth="1"/>
    <col min="12554" max="12554" width="12.42578125" style="66" customWidth="1"/>
    <col min="12555" max="12555" width="12.7109375" style="66" customWidth="1"/>
    <col min="12556" max="12557" width="12" style="66" customWidth="1"/>
    <col min="12558" max="12558" width="12.28515625" style="66" customWidth="1"/>
    <col min="12559" max="12559" width="12.42578125" style="66" customWidth="1"/>
    <col min="12560" max="12560" width="13.85546875" style="66" customWidth="1"/>
    <col min="12561" max="12561" width="15.140625" style="66" customWidth="1"/>
    <col min="12562" max="12562" width="14" style="66" customWidth="1"/>
    <col min="12563" max="12563" width="14.28515625" style="66" customWidth="1"/>
    <col min="12564" max="12566" width="15.7109375" style="66" customWidth="1"/>
    <col min="12567" max="12567" width="8.85546875" style="66" customWidth="1"/>
    <col min="12568" max="12800" width="8.85546875" style="66"/>
    <col min="12801" max="12801" width="17.28515625" style="66" customWidth="1"/>
    <col min="12802" max="12802" width="38.5703125" style="66" customWidth="1"/>
    <col min="12803" max="12803" width="24.7109375" style="66" customWidth="1"/>
    <col min="12804" max="12804" width="11.42578125" style="66" customWidth="1"/>
    <col min="12805" max="12805" width="13" style="66" customWidth="1"/>
    <col min="12806" max="12806" width="12.28515625" style="66" customWidth="1"/>
    <col min="12807" max="12807" width="12.42578125" style="66" customWidth="1"/>
    <col min="12808" max="12808" width="12.85546875" style="66" customWidth="1"/>
    <col min="12809" max="12809" width="13" style="66" customWidth="1"/>
    <col min="12810" max="12810" width="12.42578125" style="66" customWidth="1"/>
    <col min="12811" max="12811" width="12.7109375" style="66" customWidth="1"/>
    <col min="12812" max="12813" width="12" style="66" customWidth="1"/>
    <col min="12814" max="12814" width="12.28515625" style="66" customWidth="1"/>
    <col min="12815" max="12815" width="12.42578125" style="66" customWidth="1"/>
    <col min="12816" max="12816" width="13.85546875" style="66" customWidth="1"/>
    <col min="12817" max="12817" width="15.140625" style="66" customWidth="1"/>
    <col min="12818" max="12818" width="14" style="66" customWidth="1"/>
    <col min="12819" max="12819" width="14.28515625" style="66" customWidth="1"/>
    <col min="12820" max="12822" width="15.7109375" style="66" customWidth="1"/>
    <col min="12823" max="12823" width="8.85546875" style="66" customWidth="1"/>
    <col min="12824" max="13056" width="8.85546875" style="66"/>
    <col min="13057" max="13057" width="17.28515625" style="66" customWidth="1"/>
    <col min="13058" max="13058" width="38.5703125" style="66" customWidth="1"/>
    <col min="13059" max="13059" width="24.7109375" style="66" customWidth="1"/>
    <col min="13060" max="13060" width="11.42578125" style="66" customWidth="1"/>
    <col min="13061" max="13061" width="13" style="66" customWidth="1"/>
    <col min="13062" max="13062" width="12.28515625" style="66" customWidth="1"/>
    <col min="13063" max="13063" width="12.42578125" style="66" customWidth="1"/>
    <col min="13064" max="13064" width="12.85546875" style="66" customWidth="1"/>
    <col min="13065" max="13065" width="13" style="66" customWidth="1"/>
    <col min="13066" max="13066" width="12.42578125" style="66" customWidth="1"/>
    <col min="13067" max="13067" width="12.7109375" style="66" customWidth="1"/>
    <col min="13068" max="13069" width="12" style="66" customWidth="1"/>
    <col min="13070" max="13070" width="12.28515625" style="66" customWidth="1"/>
    <col min="13071" max="13071" width="12.42578125" style="66" customWidth="1"/>
    <col min="13072" max="13072" width="13.85546875" style="66" customWidth="1"/>
    <col min="13073" max="13073" width="15.140625" style="66" customWidth="1"/>
    <col min="13074" max="13074" width="14" style="66" customWidth="1"/>
    <col min="13075" max="13075" width="14.28515625" style="66" customWidth="1"/>
    <col min="13076" max="13078" width="15.7109375" style="66" customWidth="1"/>
    <col min="13079" max="13079" width="8.85546875" style="66" customWidth="1"/>
    <col min="13080" max="13312" width="8.85546875" style="66"/>
    <col min="13313" max="13313" width="17.28515625" style="66" customWidth="1"/>
    <col min="13314" max="13314" width="38.5703125" style="66" customWidth="1"/>
    <col min="13315" max="13315" width="24.7109375" style="66" customWidth="1"/>
    <col min="13316" max="13316" width="11.42578125" style="66" customWidth="1"/>
    <col min="13317" max="13317" width="13" style="66" customWidth="1"/>
    <col min="13318" max="13318" width="12.28515625" style="66" customWidth="1"/>
    <col min="13319" max="13319" width="12.42578125" style="66" customWidth="1"/>
    <col min="13320" max="13320" width="12.85546875" style="66" customWidth="1"/>
    <col min="13321" max="13321" width="13" style="66" customWidth="1"/>
    <col min="13322" max="13322" width="12.42578125" style="66" customWidth="1"/>
    <col min="13323" max="13323" width="12.7109375" style="66" customWidth="1"/>
    <col min="13324" max="13325" width="12" style="66" customWidth="1"/>
    <col min="13326" max="13326" width="12.28515625" style="66" customWidth="1"/>
    <col min="13327" max="13327" width="12.42578125" style="66" customWidth="1"/>
    <col min="13328" max="13328" width="13.85546875" style="66" customWidth="1"/>
    <col min="13329" max="13329" width="15.140625" style="66" customWidth="1"/>
    <col min="13330" max="13330" width="14" style="66" customWidth="1"/>
    <col min="13331" max="13331" width="14.28515625" style="66" customWidth="1"/>
    <col min="13332" max="13334" width="15.7109375" style="66" customWidth="1"/>
    <col min="13335" max="13335" width="8.85546875" style="66" customWidth="1"/>
    <col min="13336" max="13568" width="8.85546875" style="66"/>
    <col min="13569" max="13569" width="17.28515625" style="66" customWidth="1"/>
    <col min="13570" max="13570" width="38.5703125" style="66" customWidth="1"/>
    <col min="13571" max="13571" width="24.7109375" style="66" customWidth="1"/>
    <col min="13572" max="13572" width="11.42578125" style="66" customWidth="1"/>
    <col min="13573" max="13573" width="13" style="66" customWidth="1"/>
    <col min="13574" max="13574" width="12.28515625" style="66" customWidth="1"/>
    <col min="13575" max="13575" width="12.42578125" style="66" customWidth="1"/>
    <col min="13576" max="13576" width="12.85546875" style="66" customWidth="1"/>
    <col min="13577" max="13577" width="13" style="66" customWidth="1"/>
    <col min="13578" max="13578" width="12.42578125" style="66" customWidth="1"/>
    <col min="13579" max="13579" width="12.7109375" style="66" customWidth="1"/>
    <col min="13580" max="13581" width="12" style="66" customWidth="1"/>
    <col min="13582" max="13582" width="12.28515625" style="66" customWidth="1"/>
    <col min="13583" max="13583" width="12.42578125" style="66" customWidth="1"/>
    <col min="13584" max="13584" width="13.85546875" style="66" customWidth="1"/>
    <col min="13585" max="13585" width="15.140625" style="66" customWidth="1"/>
    <col min="13586" max="13586" width="14" style="66" customWidth="1"/>
    <col min="13587" max="13587" width="14.28515625" style="66" customWidth="1"/>
    <col min="13588" max="13590" width="15.7109375" style="66" customWidth="1"/>
    <col min="13591" max="13591" width="8.85546875" style="66" customWidth="1"/>
    <col min="13592" max="13824" width="8.85546875" style="66"/>
    <col min="13825" max="13825" width="17.28515625" style="66" customWidth="1"/>
    <col min="13826" max="13826" width="38.5703125" style="66" customWidth="1"/>
    <col min="13827" max="13827" width="24.7109375" style="66" customWidth="1"/>
    <col min="13828" max="13828" width="11.42578125" style="66" customWidth="1"/>
    <col min="13829" max="13829" width="13" style="66" customWidth="1"/>
    <col min="13830" max="13830" width="12.28515625" style="66" customWidth="1"/>
    <col min="13831" max="13831" width="12.42578125" style="66" customWidth="1"/>
    <col min="13832" max="13832" width="12.85546875" style="66" customWidth="1"/>
    <col min="13833" max="13833" width="13" style="66" customWidth="1"/>
    <col min="13834" max="13834" width="12.42578125" style="66" customWidth="1"/>
    <col min="13835" max="13835" width="12.7109375" style="66" customWidth="1"/>
    <col min="13836" max="13837" width="12" style="66" customWidth="1"/>
    <col min="13838" max="13838" width="12.28515625" style="66" customWidth="1"/>
    <col min="13839" max="13839" width="12.42578125" style="66" customWidth="1"/>
    <col min="13840" max="13840" width="13.85546875" style="66" customWidth="1"/>
    <col min="13841" max="13841" width="15.140625" style="66" customWidth="1"/>
    <col min="13842" max="13842" width="14" style="66" customWidth="1"/>
    <col min="13843" max="13843" width="14.28515625" style="66" customWidth="1"/>
    <col min="13844" max="13846" width="15.7109375" style="66" customWidth="1"/>
    <col min="13847" max="13847" width="8.85546875" style="66" customWidth="1"/>
    <col min="13848" max="14080" width="8.85546875" style="66"/>
    <col min="14081" max="14081" width="17.28515625" style="66" customWidth="1"/>
    <col min="14082" max="14082" width="38.5703125" style="66" customWidth="1"/>
    <col min="14083" max="14083" width="24.7109375" style="66" customWidth="1"/>
    <col min="14084" max="14084" width="11.42578125" style="66" customWidth="1"/>
    <col min="14085" max="14085" width="13" style="66" customWidth="1"/>
    <col min="14086" max="14086" width="12.28515625" style="66" customWidth="1"/>
    <col min="14087" max="14087" width="12.42578125" style="66" customWidth="1"/>
    <col min="14088" max="14088" width="12.85546875" style="66" customWidth="1"/>
    <col min="14089" max="14089" width="13" style="66" customWidth="1"/>
    <col min="14090" max="14090" width="12.42578125" style="66" customWidth="1"/>
    <col min="14091" max="14091" width="12.7109375" style="66" customWidth="1"/>
    <col min="14092" max="14093" width="12" style="66" customWidth="1"/>
    <col min="14094" max="14094" width="12.28515625" style="66" customWidth="1"/>
    <col min="14095" max="14095" width="12.42578125" style="66" customWidth="1"/>
    <col min="14096" max="14096" width="13.85546875" style="66" customWidth="1"/>
    <col min="14097" max="14097" width="15.140625" style="66" customWidth="1"/>
    <col min="14098" max="14098" width="14" style="66" customWidth="1"/>
    <col min="14099" max="14099" width="14.28515625" style="66" customWidth="1"/>
    <col min="14100" max="14102" width="15.7109375" style="66" customWidth="1"/>
    <col min="14103" max="14103" width="8.85546875" style="66" customWidth="1"/>
    <col min="14104" max="14336" width="8.85546875" style="66"/>
    <col min="14337" max="14337" width="17.28515625" style="66" customWidth="1"/>
    <col min="14338" max="14338" width="38.5703125" style="66" customWidth="1"/>
    <col min="14339" max="14339" width="24.7109375" style="66" customWidth="1"/>
    <col min="14340" max="14340" width="11.42578125" style="66" customWidth="1"/>
    <col min="14341" max="14341" width="13" style="66" customWidth="1"/>
    <col min="14342" max="14342" width="12.28515625" style="66" customWidth="1"/>
    <col min="14343" max="14343" width="12.42578125" style="66" customWidth="1"/>
    <col min="14344" max="14344" width="12.85546875" style="66" customWidth="1"/>
    <col min="14345" max="14345" width="13" style="66" customWidth="1"/>
    <col min="14346" max="14346" width="12.42578125" style="66" customWidth="1"/>
    <col min="14347" max="14347" width="12.7109375" style="66" customWidth="1"/>
    <col min="14348" max="14349" width="12" style="66" customWidth="1"/>
    <col min="14350" max="14350" width="12.28515625" style="66" customWidth="1"/>
    <col min="14351" max="14351" width="12.42578125" style="66" customWidth="1"/>
    <col min="14352" max="14352" width="13.85546875" style="66" customWidth="1"/>
    <col min="14353" max="14353" width="15.140625" style="66" customWidth="1"/>
    <col min="14354" max="14354" width="14" style="66" customWidth="1"/>
    <col min="14355" max="14355" width="14.28515625" style="66" customWidth="1"/>
    <col min="14356" max="14358" width="15.7109375" style="66" customWidth="1"/>
    <col min="14359" max="14359" width="8.85546875" style="66" customWidth="1"/>
    <col min="14360" max="14592" width="8.85546875" style="66"/>
    <col min="14593" max="14593" width="17.28515625" style="66" customWidth="1"/>
    <col min="14594" max="14594" width="38.5703125" style="66" customWidth="1"/>
    <col min="14595" max="14595" width="24.7109375" style="66" customWidth="1"/>
    <col min="14596" max="14596" width="11.42578125" style="66" customWidth="1"/>
    <col min="14597" max="14597" width="13" style="66" customWidth="1"/>
    <col min="14598" max="14598" width="12.28515625" style="66" customWidth="1"/>
    <col min="14599" max="14599" width="12.42578125" style="66" customWidth="1"/>
    <col min="14600" max="14600" width="12.85546875" style="66" customWidth="1"/>
    <col min="14601" max="14601" width="13" style="66" customWidth="1"/>
    <col min="14602" max="14602" width="12.42578125" style="66" customWidth="1"/>
    <col min="14603" max="14603" width="12.7109375" style="66" customWidth="1"/>
    <col min="14604" max="14605" width="12" style="66" customWidth="1"/>
    <col min="14606" max="14606" width="12.28515625" style="66" customWidth="1"/>
    <col min="14607" max="14607" width="12.42578125" style="66" customWidth="1"/>
    <col min="14608" max="14608" width="13.85546875" style="66" customWidth="1"/>
    <col min="14609" max="14609" width="15.140625" style="66" customWidth="1"/>
    <col min="14610" max="14610" width="14" style="66" customWidth="1"/>
    <col min="14611" max="14611" width="14.28515625" style="66" customWidth="1"/>
    <col min="14612" max="14614" width="15.7109375" style="66" customWidth="1"/>
    <col min="14615" max="14615" width="8.85546875" style="66" customWidth="1"/>
    <col min="14616" max="14848" width="8.85546875" style="66"/>
    <col min="14849" max="14849" width="17.28515625" style="66" customWidth="1"/>
    <col min="14850" max="14850" width="38.5703125" style="66" customWidth="1"/>
    <col min="14851" max="14851" width="24.7109375" style="66" customWidth="1"/>
    <col min="14852" max="14852" width="11.42578125" style="66" customWidth="1"/>
    <col min="14853" max="14853" width="13" style="66" customWidth="1"/>
    <col min="14854" max="14854" width="12.28515625" style="66" customWidth="1"/>
    <col min="14855" max="14855" width="12.42578125" style="66" customWidth="1"/>
    <col min="14856" max="14856" width="12.85546875" style="66" customWidth="1"/>
    <col min="14857" max="14857" width="13" style="66" customWidth="1"/>
    <col min="14858" max="14858" width="12.42578125" style="66" customWidth="1"/>
    <col min="14859" max="14859" width="12.7109375" style="66" customWidth="1"/>
    <col min="14860" max="14861" width="12" style="66" customWidth="1"/>
    <col min="14862" max="14862" width="12.28515625" style="66" customWidth="1"/>
    <col min="14863" max="14863" width="12.42578125" style="66" customWidth="1"/>
    <col min="14864" max="14864" width="13.85546875" style="66" customWidth="1"/>
    <col min="14865" max="14865" width="15.140625" style="66" customWidth="1"/>
    <col min="14866" max="14866" width="14" style="66" customWidth="1"/>
    <col min="14867" max="14867" width="14.28515625" style="66" customWidth="1"/>
    <col min="14868" max="14870" width="15.7109375" style="66" customWidth="1"/>
    <col min="14871" max="14871" width="8.85546875" style="66" customWidth="1"/>
    <col min="14872" max="15104" width="8.85546875" style="66"/>
    <col min="15105" max="15105" width="17.28515625" style="66" customWidth="1"/>
    <col min="15106" max="15106" width="38.5703125" style="66" customWidth="1"/>
    <col min="15107" max="15107" width="24.7109375" style="66" customWidth="1"/>
    <col min="15108" max="15108" width="11.42578125" style="66" customWidth="1"/>
    <col min="15109" max="15109" width="13" style="66" customWidth="1"/>
    <col min="15110" max="15110" width="12.28515625" style="66" customWidth="1"/>
    <col min="15111" max="15111" width="12.42578125" style="66" customWidth="1"/>
    <col min="15112" max="15112" width="12.85546875" style="66" customWidth="1"/>
    <col min="15113" max="15113" width="13" style="66" customWidth="1"/>
    <col min="15114" max="15114" width="12.42578125" style="66" customWidth="1"/>
    <col min="15115" max="15115" width="12.7109375" style="66" customWidth="1"/>
    <col min="15116" max="15117" width="12" style="66" customWidth="1"/>
    <col min="15118" max="15118" width="12.28515625" style="66" customWidth="1"/>
    <col min="15119" max="15119" width="12.42578125" style="66" customWidth="1"/>
    <col min="15120" max="15120" width="13.85546875" style="66" customWidth="1"/>
    <col min="15121" max="15121" width="15.140625" style="66" customWidth="1"/>
    <col min="15122" max="15122" width="14" style="66" customWidth="1"/>
    <col min="15123" max="15123" width="14.28515625" style="66" customWidth="1"/>
    <col min="15124" max="15126" width="15.7109375" style="66" customWidth="1"/>
    <col min="15127" max="15127" width="8.85546875" style="66" customWidth="1"/>
    <col min="15128" max="15360" width="8.85546875" style="66"/>
    <col min="15361" max="15361" width="17.28515625" style="66" customWidth="1"/>
    <col min="15362" max="15362" width="38.5703125" style="66" customWidth="1"/>
    <col min="15363" max="15363" width="24.7109375" style="66" customWidth="1"/>
    <col min="15364" max="15364" width="11.42578125" style="66" customWidth="1"/>
    <col min="15365" max="15365" width="13" style="66" customWidth="1"/>
    <col min="15366" max="15366" width="12.28515625" style="66" customWidth="1"/>
    <col min="15367" max="15367" width="12.42578125" style="66" customWidth="1"/>
    <col min="15368" max="15368" width="12.85546875" style="66" customWidth="1"/>
    <col min="15369" max="15369" width="13" style="66" customWidth="1"/>
    <col min="15370" max="15370" width="12.42578125" style="66" customWidth="1"/>
    <col min="15371" max="15371" width="12.7109375" style="66" customWidth="1"/>
    <col min="15372" max="15373" width="12" style="66" customWidth="1"/>
    <col min="15374" max="15374" width="12.28515625" style="66" customWidth="1"/>
    <col min="15375" max="15375" width="12.42578125" style="66" customWidth="1"/>
    <col min="15376" max="15376" width="13.85546875" style="66" customWidth="1"/>
    <col min="15377" max="15377" width="15.140625" style="66" customWidth="1"/>
    <col min="15378" max="15378" width="14" style="66" customWidth="1"/>
    <col min="15379" max="15379" width="14.28515625" style="66" customWidth="1"/>
    <col min="15380" max="15382" width="15.7109375" style="66" customWidth="1"/>
    <col min="15383" max="15383" width="8.85546875" style="66" customWidth="1"/>
    <col min="15384" max="15616" width="8.85546875" style="66"/>
    <col min="15617" max="15617" width="17.28515625" style="66" customWidth="1"/>
    <col min="15618" max="15618" width="38.5703125" style="66" customWidth="1"/>
    <col min="15619" max="15619" width="24.7109375" style="66" customWidth="1"/>
    <col min="15620" max="15620" width="11.42578125" style="66" customWidth="1"/>
    <col min="15621" max="15621" width="13" style="66" customWidth="1"/>
    <col min="15622" max="15622" width="12.28515625" style="66" customWidth="1"/>
    <col min="15623" max="15623" width="12.42578125" style="66" customWidth="1"/>
    <col min="15624" max="15624" width="12.85546875" style="66" customWidth="1"/>
    <col min="15625" max="15625" width="13" style="66" customWidth="1"/>
    <col min="15626" max="15626" width="12.42578125" style="66" customWidth="1"/>
    <col min="15627" max="15627" width="12.7109375" style="66" customWidth="1"/>
    <col min="15628" max="15629" width="12" style="66" customWidth="1"/>
    <col min="15630" max="15630" width="12.28515625" style="66" customWidth="1"/>
    <col min="15631" max="15631" width="12.42578125" style="66" customWidth="1"/>
    <col min="15632" max="15632" width="13.85546875" style="66" customWidth="1"/>
    <col min="15633" max="15633" width="15.140625" style="66" customWidth="1"/>
    <col min="15634" max="15634" width="14" style="66" customWidth="1"/>
    <col min="15635" max="15635" width="14.28515625" style="66" customWidth="1"/>
    <col min="15636" max="15638" width="15.7109375" style="66" customWidth="1"/>
    <col min="15639" max="15639" width="8.85546875" style="66" customWidth="1"/>
    <col min="15640" max="15872" width="8.85546875" style="66"/>
    <col min="15873" max="15873" width="17.28515625" style="66" customWidth="1"/>
    <col min="15874" max="15874" width="38.5703125" style="66" customWidth="1"/>
    <col min="15875" max="15875" width="24.7109375" style="66" customWidth="1"/>
    <col min="15876" max="15876" width="11.42578125" style="66" customWidth="1"/>
    <col min="15877" max="15877" width="13" style="66" customWidth="1"/>
    <col min="15878" max="15878" width="12.28515625" style="66" customWidth="1"/>
    <col min="15879" max="15879" width="12.42578125" style="66" customWidth="1"/>
    <col min="15880" max="15880" width="12.85546875" style="66" customWidth="1"/>
    <col min="15881" max="15881" width="13" style="66" customWidth="1"/>
    <col min="15882" max="15882" width="12.42578125" style="66" customWidth="1"/>
    <col min="15883" max="15883" width="12.7109375" style="66" customWidth="1"/>
    <col min="15884" max="15885" width="12" style="66" customWidth="1"/>
    <col min="15886" max="15886" width="12.28515625" style="66" customWidth="1"/>
    <col min="15887" max="15887" width="12.42578125" style="66" customWidth="1"/>
    <col min="15888" max="15888" width="13.85546875" style="66" customWidth="1"/>
    <col min="15889" max="15889" width="15.140625" style="66" customWidth="1"/>
    <col min="15890" max="15890" width="14" style="66" customWidth="1"/>
    <col min="15891" max="15891" width="14.28515625" style="66" customWidth="1"/>
    <col min="15892" max="15894" width="15.7109375" style="66" customWidth="1"/>
    <col min="15895" max="15895" width="8.85546875" style="66" customWidth="1"/>
    <col min="15896" max="16128" width="8.85546875" style="66"/>
    <col min="16129" max="16129" width="17.28515625" style="66" customWidth="1"/>
    <col min="16130" max="16130" width="38.5703125" style="66" customWidth="1"/>
    <col min="16131" max="16131" width="24.7109375" style="66" customWidth="1"/>
    <col min="16132" max="16132" width="11.42578125" style="66" customWidth="1"/>
    <col min="16133" max="16133" width="13" style="66" customWidth="1"/>
    <col min="16134" max="16134" width="12.28515625" style="66" customWidth="1"/>
    <col min="16135" max="16135" width="12.42578125" style="66" customWidth="1"/>
    <col min="16136" max="16136" width="12.85546875" style="66" customWidth="1"/>
    <col min="16137" max="16137" width="13" style="66" customWidth="1"/>
    <col min="16138" max="16138" width="12.42578125" style="66" customWidth="1"/>
    <col min="16139" max="16139" width="12.7109375" style="66" customWidth="1"/>
    <col min="16140" max="16141" width="12" style="66" customWidth="1"/>
    <col min="16142" max="16142" width="12.28515625" style="66" customWidth="1"/>
    <col min="16143" max="16143" width="12.42578125" style="66" customWidth="1"/>
    <col min="16144" max="16144" width="13.85546875" style="66" customWidth="1"/>
    <col min="16145" max="16145" width="15.140625" style="66" customWidth="1"/>
    <col min="16146" max="16146" width="14" style="66" customWidth="1"/>
    <col min="16147" max="16147" width="14.28515625" style="66" customWidth="1"/>
    <col min="16148" max="16150" width="15.7109375" style="66" customWidth="1"/>
    <col min="16151" max="16151" width="8.85546875" style="66" customWidth="1"/>
    <col min="16152" max="16384" width="8.85546875" style="66"/>
  </cols>
  <sheetData>
    <row r="1" spans="1:26" ht="12" thickBot="1" x14ac:dyDescent="0.25">
      <c r="T1" s="334" t="s">
        <v>502</v>
      </c>
      <c r="U1" s="329" t="s">
        <v>503</v>
      </c>
      <c r="V1" s="329" t="str">
        <f>+Z7</f>
        <v/>
      </c>
      <c r="W1" s="329" t="s">
        <v>505</v>
      </c>
      <c r="X1" s="329"/>
      <c r="Y1" s="329"/>
    </row>
    <row r="2" spans="1:26" ht="12" thickBot="1" x14ac:dyDescent="0.25">
      <c r="A2" s="67">
        <v>1</v>
      </c>
      <c r="B2" s="68" t="s">
        <v>160</v>
      </c>
      <c r="U2" s="329" t="s">
        <v>504</v>
      </c>
      <c r="V2" s="329" t="str">
        <f>+Z24</f>
        <v/>
      </c>
      <c r="W2" s="329" t="s">
        <v>506</v>
      </c>
      <c r="X2" s="329" t="str">
        <f>+Z48</f>
        <v/>
      </c>
      <c r="Y2" s="329"/>
    </row>
    <row r="3" spans="1:26" x14ac:dyDescent="0.2">
      <c r="A3" s="66">
        <v>1</v>
      </c>
      <c r="B3" s="66">
        <v>2</v>
      </c>
      <c r="C3" s="66">
        <v>3</v>
      </c>
      <c r="D3" s="66">
        <v>4</v>
      </c>
      <c r="E3" s="66">
        <v>5</v>
      </c>
      <c r="F3" s="66">
        <v>6</v>
      </c>
      <c r="G3" s="66">
        <v>7</v>
      </c>
      <c r="H3" s="66">
        <v>8</v>
      </c>
      <c r="I3" s="66">
        <v>9</v>
      </c>
      <c r="J3" s="66">
        <v>10</v>
      </c>
      <c r="K3" s="66">
        <v>11</v>
      </c>
      <c r="L3" s="66">
        <v>12</v>
      </c>
      <c r="M3" s="66">
        <v>13</v>
      </c>
      <c r="N3" s="66">
        <v>14</v>
      </c>
      <c r="O3" s="66">
        <v>15</v>
      </c>
      <c r="P3" s="66">
        <v>16</v>
      </c>
      <c r="Q3" s="66">
        <v>17</v>
      </c>
      <c r="R3" s="66">
        <v>18</v>
      </c>
      <c r="S3" s="66">
        <v>19</v>
      </c>
      <c r="T3" s="66">
        <v>20</v>
      </c>
      <c r="U3" s="66">
        <v>21</v>
      </c>
      <c r="V3" s="66">
        <v>22</v>
      </c>
      <c r="W3" s="66">
        <v>23</v>
      </c>
      <c r="X3" s="66">
        <v>24</v>
      </c>
      <c r="Y3" s="66">
        <v>25</v>
      </c>
    </row>
    <row r="4" spans="1:26" x14ac:dyDescent="0.2">
      <c r="A4" s="66" t="s">
        <v>467</v>
      </c>
      <c r="X4" s="233">
        <v>42371</v>
      </c>
    </row>
    <row r="5" spans="1:26" s="70" customFormat="1" ht="33.75" x14ac:dyDescent="0.2">
      <c r="A5" s="69" t="s">
        <v>161</v>
      </c>
      <c r="B5" s="69" t="s">
        <v>162</v>
      </c>
      <c r="C5" s="69" t="s">
        <v>163</v>
      </c>
      <c r="D5" s="69" t="s">
        <v>105</v>
      </c>
      <c r="E5" s="69" t="s">
        <v>106</v>
      </c>
      <c r="F5" s="69" t="s">
        <v>107</v>
      </c>
      <c r="G5" s="69" t="s">
        <v>109</v>
      </c>
      <c r="H5" s="69" t="s">
        <v>110</v>
      </c>
      <c r="I5" s="69" t="s">
        <v>111</v>
      </c>
      <c r="J5" s="69" t="s">
        <v>112</v>
      </c>
      <c r="K5" s="69" t="s">
        <v>113</v>
      </c>
      <c r="L5" s="69" t="s">
        <v>115</v>
      </c>
      <c r="M5" s="70" t="s">
        <v>35</v>
      </c>
      <c r="N5" s="70" t="s">
        <v>118</v>
      </c>
      <c r="O5" s="70" t="s">
        <v>41</v>
      </c>
      <c r="P5" s="70" t="s">
        <v>121</v>
      </c>
      <c r="Q5" s="70" t="s">
        <v>123</v>
      </c>
      <c r="R5" s="70" t="s">
        <v>125</v>
      </c>
      <c r="S5" s="70" t="s">
        <v>127</v>
      </c>
      <c r="T5" s="70" t="s">
        <v>129</v>
      </c>
      <c r="U5" s="70" t="s">
        <v>464</v>
      </c>
      <c r="V5" s="70" t="s">
        <v>465</v>
      </c>
      <c r="W5" s="70" t="s">
        <v>466</v>
      </c>
      <c r="X5" s="233">
        <v>42372</v>
      </c>
    </row>
    <row r="6" spans="1:26" s="70" customFormat="1" ht="12.75" x14ac:dyDescent="0.2">
      <c r="A6" s="70">
        <v>1</v>
      </c>
      <c r="B6" s="71" t="s">
        <v>164</v>
      </c>
      <c r="C6" s="72" t="s">
        <v>163</v>
      </c>
      <c r="D6" s="70">
        <v>0</v>
      </c>
      <c r="E6" s="70">
        <v>0</v>
      </c>
      <c r="F6" s="70">
        <v>0</v>
      </c>
      <c r="G6" s="70">
        <v>0</v>
      </c>
      <c r="H6" s="70">
        <v>0</v>
      </c>
      <c r="I6" s="70">
        <v>0</v>
      </c>
      <c r="J6" s="70">
        <v>0</v>
      </c>
      <c r="K6" s="70">
        <v>0</v>
      </c>
      <c r="L6" s="70">
        <v>0</v>
      </c>
      <c r="M6" s="70">
        <v>0</v>
      </c>
      <c r="N6" s="70">
        <v>0</v>
      </c>
      <c r="X6" s="233">
        <v>42373</v>
      </c>
    </row>
    <row r="7" spans="1:26" s="70" customFormat="1" ht="12.75" x14ac:dyDescent="0.2">
      <c r="A7" s="70">
        <v>2</v>
      </c>
      <c r="B7" s="336" t="s">
        <v>165</v>
      </c>
      <c r="C7" s="72" t="s">
        <v>163</v>
      </c>
      <c r="D7" s="70">
        <v>0</v>
      </c>
      <c r="E7" s="70">
        <v>0</v>
      </c>
      <c r="F7" s="70">
        <v>0</v>
      </c>
      <c r="G7" s="70">
        <v>0</v>
      </c>
      <c r="H7" s="70">
        <v>0</v>
      </c>
      <c r="I7" s="70">
        <v>0</v>
      </c>
      <c r="J7" s="70">
        <v>0</v>
      </c>
      <c r="K7" s="70">
        <v>0</v>
      </c>
      <c r="L7" s="70">
        <v>0</v>
      </c>
      <c r="M7" s="70">
        <v>0</v>
      </c>
      <c r="N7" s="70">
        <v>0</v>
      </c>
      <c r="X7" s="233">
        <v>42374</v>
      </c>
      <c r="Y7" s="327">
        <v>1</v>
      </c>
      <c r="Z7" s="70" t="str">
        <f>IF(Y7=1,"",Y7)</f>
        <v/>
      </c>
    </row>
    <row r="8" spans="1:26" s="73" customFormat="1" x14ac:dyDescent="0.2">
      <c r="A8" s="73">
        <v>3</v>
      </c>
      <c r="B8" s="73" t="s">
        <v>166</v>
      </c>
      <c r="C8" s="73" t="s">
        <v>167</v>
      </c>
      <c r="D8" s="73">
        <v>73</v>
      </c>
      <c r="E8" s="73">
        <v>80</v>
      </c>
      <c r="F8" s="73">
        <v>90</v>
      </c>
      <c r="G8" s="73">
        <v>97</v>
      </c>
      <c r="H8" s="73">
        <v>104</v>
      </c>
      <c r="I8" s="73">
        <v>109</v>
      </c>
      <c r="J8" s="73">
        <v>115</v>
      </c>
      <c r="K8" s="73">
        <v>121</v>
      </c>
      <c r="L8" s="73">
        <v>125</v>
      </c>
      <c r="M8" s="73">
        <v>138</v>
      </c>
      <c r="N8" s="73">
        <v>144</v>
      </c>
      <c r="O8" s="73">
        <v>281</v>
      </c>
      <c r="P8" s="73">
        <v>148</v>
      </c>
      <c r="Q8" s="73">
        <v>286</v>
      </c>
      <c r="R8" s="74">
        <v>153</v>
      </c>
      <c r="S8" s="74">
        <v>306</v>
      </c>
      <c r="T8" s="74">
        <v>173</v>
      </c>
      <c r="U8" s="74">
        <v>35</v>
      </c>
      <c r="V8" s="74">
        <v>37</v>
      </c>
      <c r="W8" s="74">
        <v>41</v>
      </c>
      <c r="X8" s="233">
        <v>42375</v>
      </c>
      <c r="Y8" s="307">
        <v>42826</v>
      </c>
    </row>
    <row r="9" spans="1:26" s="73" customFormat="1" x14ac:dyDescent="0.2">
      <c r="A9" s="73">
        <v>4</v>
      </c>
      <c r="B9" s="73" t="s">
        <v>168</v>
      </c>
      <c r="C9" s="73" t="s">
        <v>169</v>
      </c>
      <c r="D9" s="73">
        <v>400</v>
      </c>
      <c r="E9" s="73">
        <v>435</v>
      </c>
      <c r="F9" s="73">
        <v>480</v>
      </c>
      <c r="G9" s="73">
        <v>515</v>
      </c>
      <c r="H9" s="73">
        <v>550</v>
      </c>
      <c r="I9" s="73">
        <v>585</v>
      </c>
      <c r="J9" s="73">
        <v>605</v>
      </c>
      <c r="K9" s="73">
        <v>625</v>
      </c>
      <c r="L9" s="73">
        <v>660</v>
      </c>
      <c r="M9" s="73">
        <v>795</v>
      </c>
      <c r="N9" s="73">
        <v>895</v>
      </c>
      <c r="O9" s="75">
        <v>1490</v>
      </c>
      <c r="P9" s="73">
        <v>920</v>
      </c>
      <c r="Q9" s="75">
        <v>1520</v>
      </c>
      <c r="R9" s="74">
        <v>950</v>
      </c>
      <c r="S9" s="76">
        <v>1540</v>
      </c>
      <c r="T9" s="74">
        <v>980</v>
      </c>
      <c r="U9" s="74"/>
      <c r="V9" s="74"/>
      <c r="W9" s="74"/>
      <c r="X9" s="233">
        <v>42376</v>
      </c>
      <c r="Y9" s="307">
        <v>42826</v>
      </c>
    </row>
    <row r="10" spans="1:26" s="73" customFormat="1" x14ac:dyDescent="0.2">
      <c r="A10" s="73">
        <v>5</v>
      </c>
      <c r="B10" s="73" t="s">
        <v>509</v>
      </c>
      <c r="C10" s="73" t="s">
        <v>171</v>
      </c>
      <c r="D10" s="73">
        <v>550</v>
      </c>
      <c r="E10" s="73">
        <v>595</v>
      </c>
      <c r="F10" s="73">
        <v>640</v>
      </c>
      <c r="G10" s="73">
        <v>735</v>
      </c>
      <c r="H10" s="73">
        <v>795</v>
      </c>
      <c r="I10" s="73">
        <v>910</v>
      </c>
      <c r="J10" s="73">
        <v>1000</v>
      </c>
      <c r="K10" s="73">
        <v>1030</v>
      </c>
      <c r="L10" s="73">
        <v>1065</v>
      </c>
      <c r="M10" s="75">
        <v>1080</v>
      </c>
      <c r="N10" s="75">
        <v>1115</v>
      </c>
      <c r="O10" s="73">
        <v>1735</v>
      </c>
      <c r="P10" s="73">
        <v>1105</v>
      </c>
      <c r="Q10" s="73">
        <v>1775</v>
      </c>
      <c r="R10" s="74">
        <v>1145</v>
      </c>
      <c r="S10" s="74">
        <v>1810</v>
      </c>
      <c r="T10" s="74">
        <v>1185</v>
      </c>
      <c r="U10" s="74"/>
      <c r="V10" s="74"/>
      <c r="W10" s="74"/>
      <c r="X10" s="233">
        <v>42377</v>
      </c>
      <c r="Y10" s="307">
        <v>42826</v>
      </c>
    </row>
    <row r="11" spans="1:26" s="73" customFormat="1" x14ac:dyDescent="0.2">
      <c r="A11" s="73">
        <v>6</v>
      </c>
      <c r="B11" s="73" t="s">
        <v>172</v>
      </c>
      <c r="C11" s="73" t="s">
        <v>173</v>
      </c>
      <c r="D11" s="75">
        <v>463000</v>
      </c>
      <c r="E11" s="75">
        <v>478000</v>
      </c>
      <c r="F11" s="75">
        <v>492000</v>
      </c>
      <c r="G11" s="75">
        <v>506000</v>
      </c>
      <c r="H11" s="75">
        <v>526000</v>
      </c>
      <c r="I11" s="75">
        <v>541000</v>
      </c>
      <c r="J11" s="75">
        <v>555000</v>
      </c>
      <c r="K11" s="75">
        <v>575000</v>
      </c>
      <c r="L11" s="75">
        <v>595000</v>
      </c>
      <c r="M11" s="75">
        <v>965000</v>
      </c>
      <c r="N11" s="75">
        <v>995000</v>
      </c>
      <c r="O11" s="75">
        <v>1738000</v>
      </c>
      <c r="P11" s="75">
        <v>1036000</v>
      </c>
      <c r="Q11" s="75">
        <v>1758000</v>
      </c>
      <c r="R11" s="76">
        <v>1066000</v>
      </c>
      <c r="S11" s="76">
        <v>1788000</v>
      </c>
      <c r="T11" s="76">
        <v>1096000</v>
      </c>
      <c r="U11" s="76"/>
      <c r="V11" s="76"/>
      <c r="W11" s="74"/>
      <c r="X11" s="233">
        <v>42378</v>
      </c>
      <c r="Y11" s="307">
        <v>42767</v>
      </c>
    </row>
    <row r="12" spans="1:26" s="73" customFormat="1" x14ac:dyDescent="0.2">
      <c r="A12" s="73">
        <v>7</v>
      </c>
      <c r="B12" s="73" t="s">
        <v>174</v>
      </c>
      <c r="C12" s="73" t="s">
        <v>175</v>
      </c>
      <c r="D12" s="75">
        <v>11500</v>
      </c>
      <c r="E12" s="75">
        <v>12300</v>
      </c>
      <c r="F12" s="75">
        <v>13300</v>
      </c>
      <c r="G12" s="75">
        <v>14300</v>
      </c>
      <c r="H12" s="75">
        <v>15300</v>
      </c>
      <c r="I12" s="75">
        <v>15800</v>
      </c>
      <c r="J12" s="75">
        <v>16400</v>
      </c>
      <c r="K12" s="75">
        <v>16900</v>
      </c>
      <c r="L12" s="75">
        <v>17600</v>
      </c>
      <c r="M12" s="75">
        <v>20600</v>
      </c>
      <c r="N12" s="75">
        <v>25900</v>
      </c>
      <c r="O12" s="73">
        <v>43100</v>
      </c>
      <c r="P12" s="73">
        <v>34300</v>
      </c>
      <c r="Q12" s="73">
        <v>45100</v>
      </c>
      <c r="R12" s="74">
        <v>36300</v>
      </c>
      <c r="S12" s="74">
        <v>48400</v>
      </c>
      <c r="T12" s="74">
        <v>39800</v>
      </c>
      <c r="U12" s="74">
        <v>6100</v>
      </c>
      <c r="V12" s="74">
        <v>6500</v>
      </c>
      <c r="W12" s="74">
        <v>6800</v>
      </c>
      <c r="X12" s="233">
        <v>42379</v>
      </c>
      <c r="Y12" s="307">
        <v>42826</v>
      </c>
    </row>
    <row r="13" spans="1:26" s="73" customFormat="1" x14ac:dyDescent="0.2">
      <c r="A13" s="73">
        <v>8</v>
      </c>
      <c r="B13" s="73" t="s">
        <v>176</v>
      </c>
      <c r="C13" s="73" t="s">
        <v>177</v>
      </c>
      <c r="D13" s="75">
        <v>74400</v>
      </c>
      <c r="E13" s="75">
        <v>80400</v>
      </c>
      <c r="F13" s="75">
        <v>85900</v>
      </c>
      <c r="G13" s="75">
        <v>97500</v>
      </c>
      <c r="H13" s="75">
        <v>103700</v>
      </c>
      <c r="I13" s="75">
        <v>109200</v>
      </c>
      <c r="J13" s="75">
        <v>122100</v>
      </c>
      <c r="K13" s="75">
        <v>128300</v>
      </c>
      <c r="L13" s="75">
        <v>133800</v>
      </c>
      <c r="M13" s="75">
        <v>139400</v>
      </c>
      <c r="N13" s="75">
        <v>153900</v>
      </c>
      <c r="O13" s="73">
        <v>247000</v>
      </c>
      <c r="P13" s="73">
        <v>171200</v>
      </c>
      <c r="Q13" s="73">
        <v>267800</v>
      </c>
      <c r="R13" s="74">
        <v>192100</v>
      </c>
      <c r="S13" s="74">
        <v>299600</v>
      </c>
      <c r="T13" s="74">
        <v>223500</v>
      </c>
      <c r="U13" s="74"/>
      <c r="V13" s="74"/>
      <c r="W13" s="74"/>
      <c r="X13" s="233">
        <v>42380</v>
      </c>
      <c r="Y13" s="307">
        <v>42979</v>
      </c>
    </row>
    <row r="14" spans="1:26" s="73" customFormat="1" x14ac:dyDescent="0.2">
      <c r="A14" s="73">
        <v>9</v>
      </c>
      <c r="B14" s="73" t="s">
        <v>178</v>
      </c>
      <c r="C14" s="73" t="s">
        <v>179</v>
      </c>
      <c r="D14" s="73">
        <v>390</v>
      </c>
      <c r="E14" s="73">
        <v>430</v>
      </c>
      <c r="F14" s="73">
        <v>525</v>
      </c>
      <c r="G14" s="73">
        <v>565</v>
      </c>
      <c r="H14" s="73">
        <v>585</v>
      </c>
      <c r="I14" s="73">
        <v>635</v>
      </c>
      <c r="J14" s="73">
        <v>650</v>
      </c>
      <c r="K14" s="73">
        <v>660</v>
      </c>
      <c r="L14" s="73">
        <v>700</v>
      </c>
      <c r="M14" s="73">
        <v>845</v>
      </c>
      <c r="N14" s="73">
        <v>945</v>
      </c>
      <c r="O14" s="73">
        <v>1545</v>
      </c>
      <c r="P14" s="73">
        <v>965</v>
      </c>
      <c r="Q14" s="73">
        <v>1575</v>
      </c>
      <c r="R14" s="74">
        <v>995</v>
      </c>
      <c r="S14" s="74">
        <v>1605</v>
      </c>
      <c r="T14" s="74">
        <v>1025</v>
      </c>
      <c r="U14" s="74"/>
      <c r="V14" s="74"/>
      <c r="W14" s="74"/>
      <c r="X14" s="233">
        <v>42381</v>
      </c>
      <c r="Y14" s="307">
        <v>42856</v>
      </c>
    </row>
    <row r="15" spans="1:26" s="73" customFormat="1" x14ac:dyDescent="0.2">
      <c r="A15" s="73">
        <v>10</v>
      </c>
      <c r="B15" s="73" t="s">
        <v>510</v>
      </c>
      <c r="C15" s="73" t="s">
        <v>181</v>
      </c>
      <c r="D15" s="73">
        <v>134</v>
      </c>
      <c r="E15" s="73">
        <v>145</v>
      </c>
      <c r="F15" s="73">
        <v>158</v>
      </c>
      <c r="G15" s="73">
        <v>175</v>
      </c>
      <c r="H15" s="73">
        <v>184</v>
      </c>
      <c r="I15" s="73">
        <v>202</v>
      </c>
      <c r="J15" s="73">
        <v>213</v>
      </c>
      <c r="K15" s="73">
        <v>218</v>
      </c>
      <c r="L15" s="73">
        <v>224</v>
      </c>
      <c r="M15" s="73">
        <v>415</v>
      </c>
      <c r="N15" s="73">
        <v>497</v>
      </c>
      <c r="O15" s="73">
        <v>852</v>
      </c>
      <c r="P15" s="73">
        <v>555</v>
      </c>
      <c r="Q15" s="73">
        <v>879</v>
      </c>
      <c r="R15" s="74">
        <v>581</v>
      </c>
      <c r="S15" s="74">
        <v>905</v>
      </c>
      <c r="T15" s="74">
        <v>608</v>
      </c>
      <c r="U15" s="74">
        <v>96</v>
      </c>
      <c r="V15" s="74">
        <v>101</v>
      </c>
      <c r="W15" s="74">
        <v>107</v>
      </c>
      <c r="X15" s="233">
        <v>42382</v>
      </c>
      <c r="Y15" s="307">
        <v>42767</v>
      </c>
    </row>
    <row r="16" spans="1:26" s="73" customFormat="1" x14ac:dyDescent="0.2">
      <c r="A16" s="73">
        <v>11</v>
      </c>
      <c r="B16" s="73" t="s">
        <v>511</v>
      </c>
      <c r="C16" s="73" t="s">
        <v>183</v>
      </c>
      <c r="D16" s="73">
        <v>70</v>
      </c>
      <c r="E16" s="73">
        <v>77</v>
      </c>
      <c r="F16" s="73">
        <v>90</v>
      </c>
      <c r="G16" s="73">
        <v>101</v>
      </c>
      <c r="H16" s="73">
        <v>110</v>
      </c>
      <c r="I16" s="73">
        <v>119</v>
      </c>
      <c r="J16" s="73">
        <v>124</v>
      </c>
      <c r="K16" s="73">
        <v>127</v>
      </c>
      <c r="L16" s="73">
        <v>134</v>
      </c>
      <c r="M16" s="73">
        <v>168</v>
      </c>
      <c r="N16" s="73">
        <v>180</v>
      </c>
      <c r="O16" s="73">
        <v>318</v>
      </c>
      <c r="P16" s="73">
        <v>183</v>
      </c>
      <c r="Q16" s="73">
        <v>320</v>
      </c>
      <c r="R16" s="73">
        <v>185</v>
      </c>
      <c r="S16" s="73">
        <v>325</v>
      </c>
      <c r="T16" s="73">
        <v>190</v>
      </c>
      <c r="U16" s="73">
        <v>37</v>
      </c>
      <c r="V16" s="73">
        <v>39</v>
      </c>
      <c r="W16" s="73">
        <v>43</v>
      </c>
      <c r="X16" s="233">
        <v>42383</v>
      </c>
      <c r="Y16" s="307">
        <v>42826</v>
      </c>
    </row>
    <row r="17" spans="1:26" s="73" customFormat="1" x14ac:dyDescent="0.2">
      <c r="A17" s="73">
        <v>12</v>
      </c>
      <c r="B17" s="73" t="s">
        <v>184</v>
      </c>
      <c r="C17" s="73" t="s">
        <v>185</v>
      </c>
      <c r="D17" s="75">
        <v>3030</v>
      </c>
      <c r="E17" s="75">
        <v>3130</v>
      </c>
      <c r="F17" s="75">
        <v>3230</v>
      </c>
      <c r="G17" s="75">
        <v>3740</v>
      </c>
      <c r="H17" s="75">
        <v>3950</v>
      </c>
      <c r="I17" s="75">
        <v>4150</v>
      </c>
      <c r="J17" s="75">
        <v>4550</v>
      </c>
      <c r="K17" s="75">
        <v>4660</v>
      </c>
      <c r="L17" s="75">
        <v>4860</v>
      </c>
      <c r="M17" s="75">
        <v>5450</v>
      </c>
      <c r="N17" s="75">
        <v>5690</v>
      </c>
      <c r="O17" s="73">
        <v>9630</v>
      </c>
      <c r="P17" s="73">
        <v>4920</v>
      </c>
      <c r="Q17" s="73">
        <v>9730</v>
      </c>
      <c r="R17" s="73">
        <v>5950</v>
      </c>
      <c r="S17" s="73">
        <v>9920</v>
      </c>
      <c r="T17" s="73">
        <v>6180</v>
      </c>
      <c r="U17" s="73">
        <v>1510</v>
      </c>
      <c r="V17" s="73">
        <v>1590</v>
      </c>
      <c r="W17" s="73">
        <v>1690</v>
      </c>
      <c r="X17" s="233">
        <v>42384</v>
      </c>
      <c r="Y17" s="307">
        <v>42795</v>
      </c>
    </row>
    <row r="18" spans="1:26" s="73" customFormat="1" x14ac:dyDescent="0.2">
      <c r="A18" s="73">
        <v>13</v>
      </c>
      <c r="B18" s="73" t="s">
        <v>512</v>
      </c>
      <c r="C18" s="73" t="s">
        <v>187</v>
      </c>
      <c r="D18" s="73">
        <v>98</v>
      </c>
      <c r="E18" s="73">
        <v>101</v>
      </c>
      <c r="F18" s="73">
        <v>105</v>
      </c>
      <c r="G18" s="73">
        <v>121</v>
      </c>
      <c r="H18" s="73">
        <v>131</v>
      </c>
      <c r="I18" s="73">
        <v>141</v>
      </c>
      <c r="J18" s="73">
        <v>150</v>
      </c>
      <c r="K18" s="73">
        <v>153</v>
      </c>
      <c r="L18" s="73">
        <v>157</v>
      </c>
      <c r="M18" s="73">
        <v>189</v>
      </c>
      <c r="N18" s="73">
        <v>221</v>
      </c>
      <c r="O18" s="73">
        <v>369</v>
      </c>
      <c r="P18" s="73">
        <v>250</v>
      </c>
      <c r="Q18" s="73">
        <v>385</v>
      </c>
      <c r="R18" s="73">
        <v>268</v>
      </c>
      <c r="S18" s="73">
        <v>443</v>
      </c>
      <c r="T18" s="73">
        <v>328</v>
      </c>
      <c r="U18" s="73">
        <v>53</v>
      </c>
      <c r="V18" s="73">
        <v>56</v>
      </c>
      <c r="W18" s="73">
        <v>59</v>
      </c>
      <c r="X18" s="233">
        <v>42385</v>
      </c>
      <c r="Y18" s="307">
        <v>42736</v>
      </c>
    </row>
    <row r="19" spans="1:26" s="73" customFormat="1" x14ac:dyDescent="0.2">
      <c r="A19" s="73">
        <v>14</v>
      </c>
      <c r="B19" s="73" t="s">
        <v>188</v>
      </c>
      <c r="C19" s="73" t="s">
        <v>189</v>
      </c>
      <c r="D19" s="73">
        <v>91</v>
      </c>
      <c r="E19" s="73">
        <v>94</v>
      </c>
      <c r="F19" s="73">
        <v>99</v>
      </c>
      <c r="G19" s="73">
        <v>115</v>
      </c>
      <c r="H19" s="73">
        <v>124</v>
      </c>
      <c r="I19" s="73">
        <v>133</v>
      </c>
      <c r="J19" s="73">
        <v>142</v>
      </c>
      <c r="K19" s="73">
        <v>144</v>
      </c>
      <c r="L19" s="73">
        <v>150</v>
      </c>
      <c r="M19" s="73">
        <v>174</v>
      </c>
      <c r="N19" s="73">
        <v>203</v>
      </c>
      <c r="O19" s="73">
        <v>352</v>
      </c>
      <c r="P19" s="73">
        <v>231</v>
      </c>
      <c r="Q19" s="73">
        <v>367</v>
      </c>
      <c r="R19" s="73">
        <v>248</v>
      </c>
      <c r="S19" s="73">
        <v>424</v>
      </c>
      <c r="T19" s="73">
        <v>305</v>
      </c>
      <c r="U19" s="73">
        <v>51</v>
      </c>
      <c r="V19" s="73">
        <v>53</v>
      </c>
      <c r="W19" s="73">
        <v>55</v>
      </c>
      <c r="X19" s="233">
        <v>42386</v>
      </c>
      <c r="Y19" s="307">
        <v>42826</v>
      </c>
    </row>
    <row r="20" spans="1:26" s="73" customFormat="1" x14ac:dyDescent="0.2">
      <c r="A20" s="73">
        <v>15</v>
      </c>
      <c r="B20" s="73" t="s">
        <v>190</v>
      </c>
      <c r="C20" s="73" t="s">
        <v>191</v>
      </c>
      <c r="D20" s="75">
        <v>2760</v>
      </c>
      <c r="E20" s="75">
        <v>2810</v>
      </c>
      <c r="F20" s="75">
        <v>2850</v>
      </c>
      <c r="G20" s="75">
        <v>2910</v>
      </c>
      <c r="H20" s="75">
        <v>2980</v>
      </c>
      <c r="I20" s="75">
        <v>3060</v>
      </c>
      <c r="J20" s="75">
        <v>3130</v>
      </c>
      <c r="K20" s="75">
        <v>3200</v>
      </c>
      <c r="L20" s="75">
        <v>3300</v>
      </c>
      <c r="M20" s="75">
        <v>3970</v>
      </c>
      <c r="N20" s="75">
        <v>4650</v>
      </c>
      <c r="O20" s="75">
        <v>9460</v>
      </c>
      <c r="P20" s="75">
        <v>4770</v>
      </c>
      <c r="Q20" s="75">
        <v>10210</v>
      </c>
      <c r="R20" s="75">
        <v>5410</v>
      </c>
      <c r="S20" s="75">
        <v>10850</v>
      </c>
      <c r="T20" s="75">
        <v>6040</v>
      </c>
      <c r="U20" s="75"/>
      <c r="V20" s="75"/>
      <c r="X20" s="233">
        <v>42387</v>
      </c>
      <c r="Y20" s="307">
        <v>42795</v>
      </c>
    </row>
    <row r="21" spans="1:26" s="73" customFormat="1" x14ac:dyDescent="0.2">
      <c r="A21" s="73">
        <v>16</v>
      </c>
      <c r="B21" s="73" t="s">
        <v>513</v>
      </c>
      <c r="C21" s="73" t="s">
        <v>191</v>
      </c>
      <c r="D21" s="75">
        <v>4930</v>
      </c>
      <c r="E21" s="75">
        <v>5090</v>
      </c>
      <c r="F21" s="75">
        <v>5190</v>
      </c>
      <c r="G21" s="75">
        <v>5290</v>
      </c>
      <c r="H21" s="75">
        <v>5450</v>
      </c>
      <c r="I21" s="75">
        <v>5570</v>
      </c>
      <c r="J21" s="75">
        <v>5660</v>
      </c>
      <c r="K21" s="75">
        <v>5860</v>
      </c>
      <c r="L21" s="75">
        <v>6060</v>
      </c>
      <c r="M21" s="75">
        <v>7240</v>
      </c>
      <c r="N21" s="75">
        <v>7900</v>
      </c>
      <c r="O21" s="75">
        <v>17260</v>
      </c>
      <c r="P21" s="75">
        <v>8490</v>
      </c>
      <c r="Q21" s="75">
        <v>18450</v>
      </c>
      <c r="R21" s="75">
        <v>9640</v>
      </c>
      <c r="S21" s="75">
        <v>19840</v>
      </c>
      <c r="T21" s="75">
        <v>11070</v>
      </c>
      <c r="U21" s="75"/>
      <c r="V21" s="75"/>
      <c r="X21" s="233">
        <v>42388</v>
      </c>
      <c r="Y21" s="307">
        <v>43009</v>
      </c>
    </row>
    <row r="22" spans="1:26" s="73" customFormat="1" x14ac:dyDescent="0.2">
      <c r="A22" s="73">
        <v>17</v>
      </c>
      <c r="B22" s="73" t="s">
        <v>193</v>
      </c>
      <c r="C22" s="73" t="s">
        <v>194</v>
      </c>
      <c r="D22" s="75">
        <v>1590</v>
      </c>
      <c r="E22" s="75">
        <v>1970</v>
      </c>
      <c r="F22" s="75">
        <v>2130</v>
      </c>
      <c r="G22" s="75">
        <v>2290</v>
      </c>
      <c r="H22" s="75">
        <v>2460</v>
      </c>
      <c r="I22" s="75">
        <v>2610</v>
      </c>
      <c r="J22" s="75">
        <v>2670</v>
      </c>
      <c r="K22" s="75">
        <v>2732</v>
      </c>
      <c r="L22" s="75">
        <v>2890</v>
      </c>
      <c r="M22" s="75">
        <v>4140</v>
      </c>
      <c r="N22" s="75">
        <v>4220</v>
      </c>
      <c r="O22" s="73">
        <v>6800</v>
      </c>
      <c r="P22" s="73">
        <v>4450</v>
      </c>
      <c r="Q22" s="73">
        <v>6870</v>
      </c>
      <c r="R22" s="73">
        <v>4550</v>
      </c>
      <c r="S22" s="73">
        <v>7020</v>
      </c>
      <c r="T22" s="73">
        <v>4650</v>
      </c>
      <c r="X22" s="233">
        <v>42389</v>
      </c>
      <c r="Y22" s="307">
        <v>42856</v>
      </c>
    </row>
    <row r="23" spans="1:26" s="73" customFormat="1" x14ac:dyDescent="0.2">
      <c r="A23" s="73">
        <v>18</v>
      </c>
      <c r="B23" s="322" t="s">
        <v>316</v>
      </c>
      <c r="C23" s="77" t="s">
        <v>196</v>
      </c>
      <c r="D23" s="75">
        <v>1770</v>
      </c>
      <c r="E23" s="75">
        <v>2180</v>
      </c>
      <c r="F23" s="75">
        <v>2280</v>
      </c>
      <c r="G23" s="75">
        <v>2500</v>
      </c>
      <c r="H23" s="75">
        <v>2595</v>
      </c>
      <c r="I23" s="75">
        <v>2810</v>
      </c>
      <c r="J23" s="75">
        <v>2910</v>
      </c>
      <c r="K23" s="75">
        <v>2980</v>
      </c>
      <c r="L23" s="75">
        <v>3080</v>
      </c>
      <c r="M23" s="75">
        <v>3720</v>
      </c>
      <c r="N23" s="75">
        <v>3800</v>
      </c>
      <c r="O23" s="73">
        <v>6630</v>
      </c>
      <c r="P23" s="73">
        <v>3760</v>
      </c>
      <c r="Q23" s="73">
        <v>6710</v>
      </c>
      <c r="R23" s="73">
        <v>4120</v>
      </c>
      <c r="S23" s="73">
        <v>6810</v>
      </c>
      <c r="T23" s="73">
        <v>4250</v>
      </c>
      <c r="X23" s="233">
        <v>42390</v>
      </c>
      <c r="Y23" s="307">
        <v>42856</v>
      </c>
    </row>
    <row r="24" spans="1:26" s="73" customFormat="1" ht="12.75" x14ac:dyDescent="0.2">
      <c r="A24" s="73">
        <v>19</v>
      </c>
      <c r="B24" s="336" t="s">
        <v>197</v>
      </c>
      <c r="C24" s="78" t="s">
        <v>163</v>
      </c>
      <c r="D24" s="73">
        <v>0</v>
      </c>
      <c r="E24" s="73">
        <v>0</v>
      </c>
      <c r="F24" s="73">
        <v>0</v>
      </c>
      <c r="G24" s="73">
        <v>0</v>
      </c>
      <c r="H24" s="73">
        <v>0</v>
      </c>
      <c r="I24" s="73">
        <v>0</v>
      </c>
      <c r="J24" s="73">
        <v>0</v>
      </c>
      <c r="K24" s="73">
        <v>0</v>
      </c>
      <c r="L24" s="73">
        <v>0</v>
      </c>
      <c r="M24" s="73">
        <v>0</v>
      </c>
      <c r="N24" s="73">
        <v>0</v>
      </c>
      <c r="O24" s="73">
        <v>0</v>
      </c>
      <c r="P24" s="73">
        <v>0</v>
      </c>
      <c r="Q24" s="73">
        <v>0</v>
      </c>
      <c r="R24" s="73">
        <v>0</v>
      </c>
      <c r="S24" s="73">
        <v>0</v>
      </c>
      <c r="T24" s="73">
        <v>0</v>
      </c>
      <c r="X24" s="233">
        <v>42391</v>
      </c>
      <c r="Y24" s="328">
        <v>1</v>
      </c>
      <c r="Z24" s="70" t="str">
        <f>IF(Y24=1,"",Y24)</f>
        <v/>
      </c>
    </row>
    <row r="25" spans="1:26" s="73" customFormat="1" x14ac:dyDescent="0.2">
      <c r="A25" s="73">
        <v>20</v>
      </c>
      <c r="B25" s="73" t="s">
        <v>198</v>
      </c>
      <c r="C25" s="73" t="s">
        <v>199</v>
      </c>
      <c r="D25" s="73">
        <v>127</v>
      </c>
      <c r="E25" s="73">
        <v>143</v>
      </c>
      <c r="F25" s="73">
        <v>163</v>
      </c>
      <c r="G25" s="73">
        <v>178</v>
      </c>
      <c r="H25" s="73">
        <v>194</v>
      </c>
      <c r="I25" s="73">
        <v>207</v>
      </c>
      <c r="J25" s="73">
        <v>232</v>
      </c>
      <c r="K25" s="73">
        <v>237</v>
      </c>
      <c r="L25" s="73">
        <v>241</v>
      </c>
      <c r="M25" s="73">
        <v>291</v>
      </c>
      <c r="N25" s="73">
        <v>301</v>
      </c>
      <c r="O25" s="73">
        <v>537</v>
      </c>
      <c r="P25" s="73">
        <v>318</v>
      </c>
      <c r="Q25" s="73">
        <v>542</v>
      </c>
      <c r="R25" s="73">
        <v>325</v>
      </c>
      <c r="S25" s="73">
        <v>552</v>
      </c>
      <c r="T25" s="73">
        <v>335</v>
      </c>
      <c r="X25" s="233">
        <v>42392</v>
      </c>
      <c r="Y25" s="307">
        <v>42767</v>
      </c>
    </row>
    <row r="26" spans="1:26" s="73" customFormat="1" x14ac:dyDescent="0.2">
      <c r="A26" s="73">
        <v>21</v>
      </c>
      <c r="B26" s="73" t="s">
        <v>200</v>
      </c>
      <c r="C26" s="73" t="s">
        <v>189</v>
      </c>
      <c r="D26" s="73">
        <v>96</v>
      </c>
      <c r="E26" s="73">
        <v>108</v>
      </c>
      <c r="F26" s="73">
        <v>121</v>
      </c>
      <c r="G26" s="73">
        <v>137</v>
      </c>
      <c r="H26" s="73">
        <v>143</v>
      </c>
      <c r="I26" s="73">
        <v>158</v>
      </c>
      <c r="J26" s="73">
        <v>173</v>
      </c>
      <c r="K26" s="73">
        <v>178</v>
      </c>
      <c r="L26" s="73">
        <v>187</v>
      </c>
      <c r="M26" s="73">
        <v>222</v>
      </c>
      <c r="N26" s="73">
        <v>232</v>
      </c>
      <c r="O26" s="73">
        <v>404</v>
      </c>
      <c r="P26" s="73">
        <v>246</v>
      </c>
      <c r="Q26" s="73">
        <v>409</v>
      </c>
      <c r="R26" s="73">
        <v>249</v>
      </c>
      <c r="S26" s="73">
        <v>419</v>
      </c>
      <c r="T26" s="73">
        <v>262</v>
      </c>
      <c r="X26" s="233">
        <v>42393</v>
      </c>
      <c r="Y26" s="307">
        <v>42767</v>
      </c>
    </row>
    <row r="27" spans="1:26" s="73" customFormat="1" x14ac:dyDescent="0.2">
      <c r="A27" s="73">
        <v>22</v>
      </c>
      <c r="B27" s="73" t="s">
        <v>201</v>
      </c>
      <c r="C27" s="73" t="s">
        <v>202</v>
      </c>
      <c r="D27" s="75">
        <v>3530</v>
      </c>
      <c r="E27" s="75">
        <v>3900</v>
      </c>
      <c r="F27" s="75">
        <v>4300</v>
      </c>
      <c r="G27" s="75">
        <v>4820</v>
      </c>
      <c r="H27" s="75">
        <v>5020</v>
      </c>
      <c r="I27" s="75">
        <v>5450</v>
      </c>
      <c r="J27" s="75">
        <v>6040</v>
      </c>
      <c r="K27" s="75">
        <v>6200</v>
      </c>
      <c r="L27" s="75">
        <v>6450</v>
      </c>
      <c r="M27" s="75">
        <v>6610</v>
      </c>
      <c r="N27" s="75">
        <v>6820</v>
      </c>
      <c r="O27" s="73">
        <v>14220</v>
      </c>
      <c r="P27" s="73">
        <v>7050</v>
      </c>
      <c r="Q27" s="73">
        <v>14450</v>
      </c>
      <c r="R27" s="73">
        <v>7340</v>
      </c>
      <c r="S27" s="73">
        <v>14710</v>
      </c>
      <c r="T27" s="73">
        <v>7960</v>
      </c>
      <c r="X27" s="233">
        <v>42394</v>
      </c>
      <c r="Y27" s="307">
        <v>42767</v>
      </c>
    </row>
    <row r="28" spans="1:26" s="73" customFormat="1" x14ac:dyDescent="0.2">
      <c r="A28" s="73">
        <v>23</v>
      </c>
      <c r="B28" s="73" t="s">
        <v>203</v>
      </c>
      <c r="C28" s="73" t="s">
        <v>204</v>
      </c>
      <c r="D28" s="75">
        <v>296</v>
      </c>
      <c r="E28" s="75">
        <v>333</v>
      </c>
      <c r="F28" s="75">
        <v>370</v>
      </c>
      <c r="G28" s="75">
        <v>421</v>
      </c>
      <c r="H28" s="75">
        <v>437</v>
      </c>
      <c r="I28" s="75">
        <v>473</v>
      </c>
      <c r="J28" s="75">
        <v>525</v>
      </c>
      <c r="K28" s="75">
        <v>546</v>
      </c>
      <c r="L28" s="75">
        <v>566</v>
      </c>
      <c r="M28" s="75">
        <v>671</v>
      </c>
      <c r="N28" s="75">
        <v>676</v>
      </c>
      <c r="O28" s="73">
        <v>1188</v>
      </c>
      <c r="P28" s="73">
        <v>708</v>
      </c>
      <c r="Q28" s="73">
        <v>1214</v>
      </c>
      <c r="R28" s="73">
        <v>734</v>
      </c>
      <c r="S28" s="73">
        <v>1240</v>
      </c>
      <c r="T28" s="73">
        <v>759</v>
      </c>
      <c r="X28" s="233">
        <v>42395</v>
      </c>
      <c r="Y28" s="307">
        <v>42767</v>
      </c>
    </row>
    <row r="29" spans="1:26" s="73" customFormat="1" x14ac:dyDescent="0.2">
      <c r="A29" s="73">
        <v>24</v>
      </c>
      <c r="B29" s="73" t="s">
        <v>205</v>
      </c>
      <c r="C29" s="73" t="s">
        <v>206</v>
      </c>
      <c r="D29" s="75">
        <v>171</v>
      </c>
      <c r="E29" s="75">
        <v>176</v>
      </c>
      <c r="F29" s="75">
        <v>185</v>
      </c>
      <c r="G29" s="75">
        <v>210</v>
      </c>
      <c r="H29" s="75">
        <v>222</v>
      </c>
      <c r="I29" s="75">
        <v>228</v>
      </c>
      <c r="J29" s="75">
        <v>249</v>
      </c>
      <c r="K29" s="75">
        <v>255</v>
      </c>
      <c r="L29" s="75">
        <v>262</v>
      </c>
      <c r="M29" s="75">
        <v>267</v>
      </c>
      <c r="N29" s="75">
        <v>286</v>
      </c>
      <c r="O29" s="73">
        <v>429</v>
      </c>
      <c r="P29" s="73">
        <v>330</v>
      </c>
      <c r="Q29" s="73">
        <v>475</v>
      </c>
      <c r="R29" s="73">
        <v>347</v>
      </c>
      <c r="S29" s="73">
        <v>473</v>
      </c>
      <c r="T29" s="73">
        <v>358</v>
      </c>
      <c r="U29" s="73">
        <v>76</v>
      </c>
      <c r="V29" s="73">
        <v>80</v>
      </c>
      <c r="W29" s="73">
        <v>85</v>
      </c>
      <c r="X29" s="233">
        <v>42396</v>
      </c>
      <c r="Y29" s="307">
        <v>42826</v>
      </c>
    </row>
    <row r="30" spans="1:26" s="73" customFormat="1" x14ac:dyDescent="0.2">
      <c r="A30" s="73">
        <v>25</v>
      </c>
      <c r="B30" s="73" t="s">
        <v>207</v>
      </c>
      <c r="C30" s="73" t="s">
        <v>208</v>
      </c>
      <c r="D30" s="75">
        <v>74</v>
      </c>
      <c r="E30" s="75">
        <v>79</v>
      </c>
      <c r="F30" s="75">
        <v>83</v>
      </c>
      <c r="G30" s="75">
        <v>88</v>
      </c>
      <c r="H30" s="75">
        <v>92</v>
      </c>
      <c r="I30" s="75">
        <v>97</v>
      </c>
      <c r="J30" s="75">
        <v>102</v>
      </c>
      <c r="K30" s="75">
        <v>106</v>
      </c>
      <c r="L30" s="75">
        <v>111</v>
      </c>
      <c r="M30" s="75">
        <v>147</v>
      </c>
      <c r="N30" s="75">
        <v>162</v>
      </c>
      <c r="O30" s="75">
        <v>312</v>
      </c>
      <c r="P30" s="75">
        <v>177</v>
      </c>
      <c r="Q30" s="75">
        <v>317</v>
      </c>
      <c r="R30" s="75">
        <v>182</v>
      </c>
      <c r="S30" s="75">
        <v>327</v>
      </c>
      <c r="T30" s="75">
        <v>192</v>
      </c>
      <c r="U30" s="75">
        <v>39</v>
      </c>
      <c r="V30" s="75">
        <v>42</v>
      </c>
      <c r="W30" s="73">
        <v>44</v>
      </c>
      <c r="X30" s="233">
        <v>42397</v>
      </c>
      <c r="Y30" s="307">
        <v>42736</v>
      </c>
    </row>
    <row r="31" spans="1:26" s="73" customFormat="1" x14ac:dyDescent="0.2">
      <c r="A31" s="73">
        <v>26</v>
      </c>
      <c r="B31" s="73" t="s">
        <v>209</v>
      </c>
      <c r="C31" s="73" t="s">
        <v>210</v>
      </c>
      <c r="D31" s="73">
        <v>465</v>
      </c>
      <c r="E31" s="73">
        <v>500</v>
      </c>
      <c r="F31" s="73">
        <v>545</v>
      </c>
      <c r="G31" s="73">
        <v>595</v>
      </c>
      <c r="H31" s="73">
        <v>615</v>
      </c>
      <c r="I31" s="73">
        <v>635</v>
      </c>
      <c r="J31" s="73">
        <v>690</v>
      </c>
      <c r="K31" s="73">
        <v>726</v>
      </c>
      <c r="L31" s="73">
        <v>775</v>
      </c>
      <c r="M31" s="75">
        <v>1090</v>
      </c>
      <c r="N31" s="75">
        <v>1180</v>
      </c>
      <c r="O31" s="73">
        <v>1950</v>
      </c>
      <c r="P31" s="73">
        <v>1170</v>
      </c>
      <c r="Q31" s="73">
        <v>1980</v>
      </c>
      <c r="R31" s="73">
        <v>1210</v>
      </c>
      <c r="S31" s="73">
        <v>2030</v>
      </c>
      <c r="T31" s="73">
        <v>1260</v>
      </c>
      <c r="X31" s="233">
        <v>42398</v>
      </c>
      <c r="Y31" s="307">
        <v>42736</v>
      </c>
    </row>
    <row r="32" spans="1:26" s="73" customFormat="1" x14ac:dyDescent="0.2">
      <c r="A32" s="73">
        <v>27</v>
      </c>
      <c r="B32" s="73" t="s">
        <v>211</v>
      </c>
      <c r="C32" s="73" t="s">
        <v>212</v>
      </c>
      <c r="D32" s="73">
        <v>56</v>
      </c>
      <c r="E32" s="73">
        <v>58</v>
      </c>
      <c r="F32" s="73">
        <v>61</v>
      </c>
      <c r="G32" s="73">
        <v>72</v>
      </c>
      <c r="H32" s="73">
        <v>77</v>
      </c>
      <c r="I32" s="73">
        <v>80</v>
      </c>
      <c r="J32" s="73">
        <v>82</v>
      </c>
      <c r="K32" s="73">
        <v>84</v>
      </c>
      <c r="L32" s="73">
        <v>87</v>
      </c>
      <c r="M32" s="73">
        <v>89</v>
      </c>
      <c r="N32" s="73">
        <v>106</v>
      </c>
      <c r="O32" s="73">
        <v>183</v>
      </c>
      <c r="P32" s="73">
        <v>115</v>
      </c>
      <c r="Q32" s="73">
        <v>188</v>
      </c>
      <c r="R32" s="73">
        <v>120</v>
      </c>
      <c r="S32" s="73">
        <v>193</v>
      </c>
      <c r="T32" s="73">
        <v>125</v>
      </c>
      <c r="X32" s="233">
        <v>42399</v>
      </c>
      <c r="Y32" s="307">
        <v>42948</v>
      </c>
    </row>
    <row r="33" spans="1:26" s="73" customFormat="1" x14ac:dyDescent="0.2">
      <c r="A33" s="73">
        <v>28</v>
      </c>
      <c r="B33" s="73" t="s">
        <v>213</v>
      </c>
      <c r="C33" s="73" t="s">
        <v>212</v>
      </c>
      <c r="D33" s="73">
        <v>65</v>
      </c>
      <c r="E33" s="73">
        <v>69</v>
      </c>
      <c r="F33" s="73">
        <v>73</v>
      </c>
      <c r="G33" s="73">
        <v>77</v>
      </c>
      <c r="H33" s="73">
        <v>81</v>
      </c>
      <c r="I33" s="73">
        <v>87</v>
      </c>
      <c r="J33" s="73">
        <v>89</v>
      </c>
      <c r="K33" s="73">
        <v>91</v>
      </c>
      <c r="L33" s="73">
        <v>93</v>
      </c>
      <c r="M33" s="73">
        <v>97</v>
      </c>
      <c r="N33" s="73">
        <v>109</v>
      </c>
      <c r="O33" s="73">
        <v>201</v>
      </c>
      <c r="P33" s="73">
        <v>118</v>
      </c>
      <c r="Q33" s="73">
        <v>206</v>
      </c>
      <c r="R33" s="73">
        <v>124</v>
      </c>
      <c r="S33" s="73">
        <v>216</v>
      </c>
      <c r="T33" s="73">
        <v>134</v>
      </c>
      <c r="U33" s="73">
        <v>30</v>
      </c>
      <c r="V33" s="73">
        <v>32</v>
      </c>
      <c r="W33" s="73">
        <v>34</v>
      </c>
      <c r="X33" s="233">
        <v>42400</v>
      </c>
      <c r="Y33" s="307">
        <v>42856</v>
      </c>
    </row>
    <row r="34" spans="1:26" s="73" customFormat="1" ht="12.75" x14ac:dyDescent="0.2">
      <c r="A34" s="73">
        <v>29</v>
      </c>
      <c r="B34" s="336" t="s">
        <v>214</v>
      </c>
      <c r="C34" s="78" t="s">
        <v>163</v>
      </c>
      <c r="D34" s="73">
        <v>0</v>
      </c>
      <c r="E34" s="73">
        <v>0</v>
      </c>
      <c r="F34" s="73">
        <v>0</v>
      </c>
      <c r="G34" s="73">
        <v>0</v>
      </c>
      <c r="H34" s="73">
        <v>0</v>
      </c>
      <c r="I34" s="73">
        <v>0</v>
      </c>
      <c r="J34" s="73">
        <v>0</v>
      </c>
      <c r="K34" s="73">
        <v>0</v>
      </c>
      <c r="L34" s="73">
        <v>0</v>
      </c>
      <c r="M34" s="73">
        <v>0</v>
      </c>
      <c r="N34" s="73">
        <v>0</v>
      </c>
      <c r="O34" s="73">
        <v>0</v>
      </c>
      <c r="P34" s="73">
        <v>0</v>
      </c>
      <c r="Q34" s="73">
        <v>0</v>
      </c>
      <c r="R34" s="73">
        <v>0</v>
      </c>
      <c r="S34" s="73">
        <v>0</v>
      </c>
      <c r="T34" s="73">
        <v>0</v>
      </c>
      <c r="X34" s="233">
        <v>42401</v>
      </c>
      <c r="Y34" s="328">
        <v>1</v>
      </c>
      <c r="Z34" s="70" t="str">
        <f>IF(Y34=1,"",Y34)</f>
        <v/>
      </c>
    </row>
    <row r="35" spans="1:26" s="73" customFormat="1" x14ac:dyDescent="0.2">
      <c r="A35" s="73">
        <v>30</v>
      </c>
      <c r="B35" s="73" t="s">
        <v>215</v>
      </c>
      <c r="C35" s="73" t="s">
        <v>216</v>
      </c>
      <c r="D35" s="73">
        <v>49</v>
      </c>
      <c r="E35" s="73">
        <v>51</v>
      </c>
      <c r="F35" s="73">
        <v>55</v>
      </c>
      <c r="G35" s="73">
        <v>61</v>
      </c>
      <c r="H35" s="73">
        <v>64</v>
      </c>
      <c r="I35" s="73">
        <v>67</v>
      </c>
      <c r="J35" s="73">
        <v>74</v>
      </c>
      <c r="K35" s="73">
        <v>77</v>
      </c>
      <c r="L35" s="73">
        <v>80</v>
      </c>
      <c r="M35" s="73">
        <v>100</v>
      </c>
      <c r="N35" s="73">
        <v>111</v>
      </c>
      <c r="O35" s="73">
        <v>174</v>
      </c>
      <c r="P35" s="73">
        <v>114</v>
      </c>
      <c r="Q35" s="73">
        <v>177</v>
      </c>
      <c r="R35" s="73">
        <v>117</v>
      </c>
      <c r="S35" s="73">
        <v>180</v>
      </c>
      <c r="T35" s="73">
        <v>120</v>
      </c>
      <c r="U35" s="73">
        <v>27</v>
      </c>
      <c r="V35" s="73">
        <v>29</v>
      </c>
      <c r="W35" s="73">
        <v>31</v>
      </c>
      <c r="X35" s="233">
        <v>42402</v>
      </c>
    </row>
    <row r="36" spans="1:26" s="73" customFormat="1" x14ac:dyDescent="0.2">
      <c r="A36" s="73">
        <v>31</v>
      </c>
      <c r="B36" s="73" t="s">
        <v>217</v>
      </c>
      <c r="C36" s="73" t="s">
        <v>216</v>
      </c>
      <c r="D36" s="73">
        <v>47</v>
      </c>
      <c r="E36" s="73">
        <v>50</v>
      </c>
      <c r="F36" s="73">
        <v>53</v>
      </c>
      <c r="G36" s="73">
        <v>59</v>
      </c>
      <c r="H36" s="73">
        <v>62</v>
      </c>
      <c r="I36" s="73">
        <v>65</v>
      </c>
      <c r="J36" s="73">
        <v>72</v>
      </c>
      <c r="K36" s="73">
        <v>74</v>
      </c>
      <c r="L36" s="73">
        <v>77</v>
      </c>
      <c r="M36" s="73">
        <v>98</v>
      </c>
      <c r="N36" s="73">
        <v>109</v>
      </c>
      <c r="O36" s="73">
        <v>175</v>
      </c>
      <c r="P36" s="73">
        <v>112</v>
      </c>
      <c r="Q36" s="73">
        <v>178</v>
      </c>
      <c r="R36" s="73">
        <v>115</v>
      </c>
      <c r="S36" s="73">
        <v>181</v>
      </c>
      <c r="T36" s="73">
        <v>118</v>
      </c>
      <c r="U36" s="73">
        <v>26</v>
      </c>
      <c r="V36" s="73">
        <v>28</v>
      </c>
      <c r="W36" s="73">
        <v>30</v>
      </c>
      <c r="X36" s="233">
        <v>42403</v>
      </c>
    </row>
    <row r="37" spans="1:26" s="73" customFormat="1" x14ac:dyDescent="0.2">
      <c r="A37" s="73">
        <v>32</v>
      </c>
      <c r="B37" s="73" t="s">
        <v>218</v>
      </c>
      <c r="C37" s="73" t="s">
        <v>219</v>
      </c>
      <c r="D37" s="75">
        <v>54</v>
      </c>
      <c r="E37" s="73">
        <v>58</v>
      </c>
      <c r="F37" s="75">
        <v>59</v>
      </c>
      <c r="G37" s="73">
        <v>66</v>
      </c>
      <c r="H37" s="75">
        <v>71</v>
      </c>
      <c r="I37" s="73">
        <v>74</v>
      </c>
      <c r="J37" s="75">
        <v>81</v>
      </c>
      <c r="K37" s="73">
        <v>85</v>
      </c>
      <c r="L37" s="75">
        <v>89</v>
      </c>
      <c r="M37" s="73">
        <v>105</v>
      </c>
      <c r="N37" s="75">
        <v>116</v>
      </c>
      <c r="O37" s="73">
        <v>180</v>
      </c>
      <c r="P37" s="73">
        <v>120</v>
      </c>
      <c r="Q37" s="73">
        <v>183</v>
      </c>
      <c r="R37" s="73">
        <v>123</v>
      </c>
      <c r="S37" s="73">
        <v>186</v>
      </c>
      <c r="T37" s="73">
        <v>126</v>
      </c>
      <c r="U37" s="73">
        <v>29</v>
      </c>
      <c r="V37" s="73">
        <v>31</v>
      </c>
      <c r="W37" s="73">
        <v>33</v>
      </c>
      <c r="X37" s="233">
        <v>42404</v>
      </c>
    </row>
    <row r="38" spans="1:26" s="73" customFormat="1" x14ac:dyDescent="0.2">
      <c r="A38" s="73">
        <v>33</v>
      </c>
      <c r="B38" s="73" t="s">
        <v>220</v>
      </c>
      <c r="C38" s="73" t="s">
        <v>216</v>
      </c>
      <c r="D38" s="75">
        <v>47</v>
      </c>
      <c r="E38" s="73">
        <v>50</v>
      </c>
      <c r="F38" s="75">
        <v>53</v>
      </c>
      <c r="G38" s="73">
        <v>59</v>
      </c>
      <c r="H38" s="75">
        <v>62</v>
      </c>
      <c r="I38" s="73">
        <v>65</v>
      </c>
      <c r="J38" s="75">
        <v>72</v>
      </c>
      <c r="K38" s="73">
        <v>74</v>
      </c>
      <c r="L38" s="75">
        <v>77</v>
      </c>
      <c r="M38" s="73">
        <v>98</v>
      </c>
      <c r="N38" s="75">
        <v>109</v>
      </c>
      <c r="O38" s="73">
        <v>175</v>
      </c>
      <c r="P38" s="73">
        <v>112</v>
      </c>
      <c r="Q38" s="73">
        <v>178</v>
      </c>
      <c r="R38" s="73">
        <v>115</v>
      </c>
      <c r="S38" s="73">
        <v>181</v>
      </c>
      <c r="T38" s="73">
        <v>118</v>
      </c>
      <c r="U38" s="73">
        <v>26</v>
      </c>
      <c r="V38" s="73">
        <v>28</v>
      </c>
      <c r="W38" s="73">
        <v>30</v>
      </c>
      <c r="X38" s="233">
        <v>42405</v>
      </c>
    </row>
    <row r="39" spans="1:26" s="73" customFormat="1" x14ac:dyDescent="0.2">
      <c r="A39" s="73">
        <v>34</v>
      </c>
      <c r="B39" s="73" t="s">
        <v>221</v>
      </c>
      <c r="C39" s="73" t="s">
        <v>216</v>
      </c>
      <c r="D39" s="75">
        <v>47</v>
      </c>
      <c r="E39" s="73">
        <v>50</v>
      </c>
      <c r="F39" s="75">
        <v>53</v>
      </c>
      <c r="G39" s="73">
        <v>59</v>
      </c>
      <c r="H39" s="75">
        <v>62</v>
      </c>
      <c r="I39" s="73">
        <v>65</v>
      </c>
      <c r="J39" s="75">
        <v>72</v>
      </c>
      <c r="K39" s="73">
        <v>74</v>
      </c>
      <c r="L39" s="75">
        <v>77</v>
      </c>
      <c r="M39" s="73">
        <v>98</v>
      </c>
      <c r="N39" s="75">
        <v>109</v>
      </c>
      <c r="O39" s="73">
        <v>175</v>
      </c>
      <c r="P39" s="73">
        <v>112</v>
      </c>
      <c r="Q39" s="73">
        <v>178</v>
      </c>
      <c r="R39" s="73">
        <v>115</v>
      </c>
      <c r="S39" s="73">
        <v>181</v>
      </c>
      <c r="T39" s="73">
        <v>118</v>
      </c>
      <c r="U39" s="73">
        <v>26</v>
      </c>
      <c r="V39" s="73">
        <v>28</v>
      </c>
      <c r="W39" s="73">
        <v>30</v>
      </c>
      <c r="X39" s="233">
        <v>42406</v>
      </c>
    </row>
    <row r="40" spans="1:26" s="73" customFormat="1" x14ac:dyDescent="0.2">
      <c r="A40" s="73">
        <v>35</v>
      </c>
      <c r="B40" s="73" t="s">
        <v>222</v>
      </c>
      <c r="C40" s="73" t="s">
        <v>223</v>
      </c>
      <c r="D40" s="75">
        <v>57</v>
      </c>
      <c r="E40" s="73">
        <v>63</v>
      </c>
      <c r="F40" s="75">
        <v>65</v>
      </c>
      <c r="G40" s="73">
        <v>71</v>
      </c>
      <c r="H40" s="75">
        <v>77</v>
      </c>
      <c r="I40" s="73">
        <v>83</v>
      </c>
      <c r="J40" s="75">
        <v>85</v>
      </c>
      <c r="K40" s="73">
        <v>88</v>
      </c>
      <c r="L40" s="75">
        <v>92</v>
      </c>
      <c r="M40" s="73">
        <v>126</v>
      </c>
      <c r="N40" s="75">
        <v>131</v>
      </c>
      <c r="O40" s="73">
        <v>196</v>
      </c>
      <c r="P40" s="73">
        <v>136</v>
      </c>
      <c r="Q40" s="73">
        <v>201</v>
      </c>
      <c r="R40" s="73">
        <v>141</v>
      </c>
      <c r="S40" s="73">
        <v>232</v>
      </c>
      <c r="T40" s="73">
        <v>172</v>
      </c>
      <c r="U40" s="73">
        <v>33</v>
      </c>
      <c r="V40" s="73">
        <v>35</v>
      </c>
      <c r="W40" s="73">
        <v>37</v>
      </c>
      <c r="X40" s="233">
        <v>42407</v>
      </c>
    </row>
    <row r="41" spans="1:26" s="73" customFormat="1" x14ac:dyDescent="0.2">
      <c r="A41" s="73">
        <v>36</v>
      </c>
      <c r="B41" s="73" t="s">
        <v>224</v>
      </c>
      <c r="C41" s="73" t="s">
        <v>216</v>
      </c>
      <c r="D41" s="73">
        <v>48</v>
      </c>
      <c r="E41" s="73">
        <v>51</v>
      </c>
      <c r="F41" s="73">
        <v>54</v>
      </c>
      <c r="G41" s="73">
        <v>60</v>
      </c>
      <c r="H41" s="73">
        <v>63</v>
      </c>
      <c r="I41" s="73">
        <v>66</v>
      </c>
      <c r="J41" s="73">
        <v>73</v>
      </c>
      <c r="K41" s="73">
        <v>74</v>
      </c>
      <c r="L41" s="73">
        <v>78</v>
      </c>
      <c r="M41" s="73">
        <v>95</v>
      </c>
      <c r="N41" s="73">
        <v>106</v>
      </c>
      <c r="O41" s="73">
        <v>172</v>
      </c>
      <c r="P41" s="73">
        <v>109</v>
      </c>
      <c r="Q41" s="73">
        <v>175</v>
      </c>
      <c r="R41" s="73">
        <v>112</v>
      </c>
      <c r="S41" s="73">
        <v>178</v>
      </c>
      <c r="T41" s="73">
        <v>115</v>
      </c>
      <c r="U41" s="73">
        <v>26</v>
      </c>
      <c r="V41" s="73">
        <v>28</v>
      </c>
      <c r="W41" s="73">
        <v>30</v>
      </c>
      <c r="X41" s="233">
        <v>42408</v>
      </c>
    </row>
    <row r="42" spans="1:26" s="73" customFormat="1" x14ac:dyDescent="0.2">
      <c r="A42" s="73">
        <v>37</v>
      </c>
      <c r="B42" s="73" t="s">
        <v>225</v>
      </c>
      <c r="C42" s="73" t="s">
        <v>216</v>
      </c>
      <c r="D42" s="73">
        <v>47</v>
      </c>
      <c r="E42" s="73">
        <v>50</v>
      </c>
      <c r="F42" s="73">
        <v>53</v>
      </c>
      <c r="G42" s="73">
        <v>59</v>
      </c>
      <c r="H42" s="73">
        <v>62</v>
      </c>
      <c r="I42" s="73">
        <v>65</v>
      </c>
      <c r="J42" s="73">
        <v>72</v>
      </c>
      <c r="K42" s="73">
        <v>74</v>
      </c>
      <c r="L42" s="73">
        <v>77</v>
      </c>
      <c r="M42" s="73">
        <v>98</v>
      </c>
      <c r="N42" s="73">
        <v>109</v>
      </c>
      <c r="O42" s="73">
        <v>175</v>
      </c>
      <c r="P42" s="73">
        <v>112</v>
      </c>
      <c r="Q42" s="73">
        <v>178</v>
      </c>
      <c r="R42" s="73">
        <v>115</v>
      </c>
      <c r="S42" s="73">
        <v>181</v>
      </c>
      <c r="T42" s="73">
        <v>118</v>
      </c>
      <c r="U42" s="73">
        <v>26</v>
      </c>
      <c r="V42" s="73">
        <v>28</v>
      </c>
      <c r="W42" s="73">
        <v>30</v>
      </c>
      <c r="X42" s="233">
        <v>42409</v>
      </c>
    </row>
    <row r="43" spans="1:26" s="73" customFormat="1" x14ac:dyDescent="0.2">
      <c r="A43" s="73">
        <v>38</v>
      </c>
      <c r="B43" s="73" t="s">
        <v>226</v>
      </c>
      <c r="C43" s="73" t="s">
        <v>223</v>
      </c>
      <c r="D43" s="73">
        <v>57</v>
      </c>
      <c r="E43" s="73">
        <v>62</v>
      </c>
      <c r="F43" s="73">
        <v>64</v>
      </c>
      <c r="G43" s="73">
        <v>72</v>
      </c>
      <c r="H43" s="73">
        <v>76</v>
      </c>
      <c r="I43" s="73">
        <v>80</v>
      </c>
      <c r="J43" s="73">
        <v>88</v>
      </c>
      <c r="K43" s="73">
        <v>91</v>
      </c>
      <c r="L43" s="73">
        <v>94</v>
      </c>
      <c r="M43" s="73">
        <v>119</v>
      </c>
      <c r="N43" s="73">
        <v>133</v>
      </c>
      <c r="O43" s="73">
        <v>210</v>
      </c>
      <c r="P43" s="73">
        <v>138</v>
      </c>
      <c r="Q43" s="73">
        <v>213</v>
      </c>
      <c r="R43" s="73">
        <v>140</v>
      </c>
      <c r="S43" s="73">
        <v>218</v>
      </c>
      <c r="T43" s="73">
        <v>143</v>
      </c>
      <c r="U43" s="73">
        <v>32</v>
      </c>
      <c r="V43" s="73">
        <v>34</v>
      </c>
      <c r="W43" s="73">
        <v>36</v>
      </c>
      <c r="X43" s="233">
        <v>42410</v>
      </c>
    </row>
    <row r="44" spans="1:26" s="73" customFormat="1" x14ac:dyDescent="0.2">
      <c r="A44" s="73">
        <v>39</v>
      </c>
      <c r="B44" s="73" t="s">
        <v>227</v>
      </c>
      <c r="C44" s="73" t="s">
        <v>228</v>
      </c>
      <c r="D44" s="75">
        <v>530</v>
      </c>
      <c r="E44" s="73">
        <v>565</v>
      </c>
      <c r="F44" s="75">
        <v>595</v>
      </c>
      <c r="G44" s="73">
        <v>655</v>
      </c>
      <c r="H44" s="75">
        <v>675</v>
      </c>
      <c r="I44" s="73">
        <v>725</v>
      </c>
      <c r="J44" s="75">
        <v>785</v>
      </c>
      <c r="K44" s="73">
        <v>825</v>
      </c>
      <c r="L44" s="75">
        <v>980</v>
      </c>
      <c r="M44" s="73">
        <v>1015</v>
      </c>
      <c r="N44" s="75">
        <v>1070</v>
      </c>
      <c r="O44" s="75">
        <v>1575</v>
      </c>
      <c r="P44" s="75">
        <v>1110</v>
      </c>
      <c r="Q44" s="75">
        <v>1700</v>
      </c>
      <c r="R44" s="75">
        <v>1160</v>
      </c>
      <c r="S44" s="75">
        <v>1870</v>
      </c>
      <c r="T44" s="75">
        <v>1330</v>
      </c>
      <c r="U44" s="75">
        <v>290</v>
      </c>
      <c r="V44" s="75">
        <v>310</v>
      </c>
      <c r="W44" s="73">
        <v>330</v>
      </c>
      <c r="X44" s="233">
        <v>42411</v>
      </c>
    </row>
    <row r="45" spans="1:26" s="73" customFormat="1" x14ac:dyDescent="0.2">
      <c r="A45" s="73">
        <v>40</v>
      </c>
      <c r="B45" s="73" t="s">
        <v>229</v>
      </c>
      <c r="C45" s="73" t="s">
        <v>230</v>
      </c>
      <c r="D45" s="73">
        <v>79</v>
      </c>
      <c r="E45" s="73">
        <v>82</v>
      </c>
      <c r="F45" s="73">
        <v>85</v>
      </c>
      <c r="G45" s="73">
        <v>96</v>
      </c>
      <c r="H45" s="73">
        <v>103</v>
      </c>
      <c r="I45" s="73">
        <v>108</v>
      </c>
      <c r="J45" s="73">
        <v>118</v>
      </c>
      <c r="K45" s="73">
        <v>121</v>
      </c>
      <c r="L45" s="73">
        <v>126</v>
      </c>
      <c r="M45" s="73">
        <v>169</v>
      </c>
      <c r="N45" s="73">
        <v>174</v>
      </c>
      <c r="O45" s="73">
        <v>270</v>
      </c>
      <c r="P45" s="73">
        <v>180</v>
      </c>
      <c r="Q45" s="73">
        <v>280</v>
      </c>
      <c r="R45" s="73">
        <v>192</v>
      </c>
      <c r="S45" s="73">
        <v>303</v>
      </c>
      <c r="T45" s="73">
        <v>213</v>
      </c>
      <c r="U45" s="73">
        <v>39</v>
      </c>
      <c r="V45" s="73">
        <v>42</v>
      </c>
      <c r="W45" s="73">
        <v>45</v>
      </c>
      <c r="X45" s="233">
        <v>42412</v>
      </c>
    </row>
    <row r="46" spans="1:26" s="73" customFormat="1" x14ac:dyDescent="0.2">
      <c r="A46" s="73">
        <v>41</v>
      </c>
      <c r="B46" s="73" t="s">
        <v>90</v>
      </c>
      <c r="C46" s="73" t="s">
        <v>90</v>
      </c>
      <c r="D46" s="73">
        <v>0</v>
      </c>
      <c r="E46" s="73">
        <v>0</v>
      </c>
      <c r="F46" s="73">
        <v>0</v>
      </c>
      <c r="G46" s="73">
        <v>0</v>
      </c>
      <c r="H46" s="73">
        <v>0</v>
      </c>
      <c r="I46" s="73">
        <v>0</v>
      </c>
      <c r="J46" s="73">
        <v>0</v>
      </c>
      <c r="K46" s="73">
        <v>0</v>
      </c>
      <c r="L46" s="73">
        <v>0</v>
      </c>
      <c r="M46" s="73">
        <v>0</v>
      </c>
      <c r="N46" s="73">
        <v>0</v>
      </c>
      <c r="O46" s="73">
        <v>0</v>
      </c>
      <c r="P46" s="73">
        <v>0</v>
      </c>
      <c r="Q46" s="73">
        <v>0</v>
      </c>
      <c r="R46" s="73">
        <v>0</v>
      </c>
      <c r="S46" s="73">
        <v>0</v>
      </c>
      <c r="T46" s="73">
        <v>0</v>
      </c>
      <c r="X46" s="233">
        <v>42413</v>
      </c>
    </row>
    <row r="47" spans="1:26" s="73" customFormat="1" x14ac:dyDescent="0.2">
      <c r="A47" s="73">
        <v>42</v>
      </c>
      <c r="B47" s="79" t="s">
        <v>231</v>
      </c>
      <c r="C47" s="77" t="s">
        <v>232</v>
      </c>
      <c r="D47" s="73">
        <v>37</v>
      </c>
      <c r="E47" s="73">
        <v>38</v>
      </c>
      <c r="F47" s="73">
        <v>40</v>
      </c>
      <c r="G47" s="73">
        <v>45</v>
      </c>
      <c r="H47" s="73">
        <v>47</v>
      </c>
      <c r="I47" s="73">
        <v>49</v>
      </c>
      <c r="J47" s="73">
        <v>53</v>
      </c>
      <c r="K47" s="73">
        <v>55</v>
      </c>
      <c r="L47" s="73">
        <v>57</v>
      </c>
      <c r="M47" s="73">
        <v>77</v>
      </c>
      <c r="N47" s="73">
        <v>79</v>
      </c>
      <c r="O47" s="73">
        <v>123</v>
      </c>
      <c r="P47" s="73">
        <v>81</v>
      </c>
      <c r="Q47" s="73">
        <v>126</v>
      </c>
      <c r="R47" s="73">
        <v>83</v>
      </c>
      <c r="S47" s="73">
        <v>130</v>
      </c>
      <c r="T47" s="73">
        <v>85</v>
      </c>
      <c r="U47" s="73">
        <v>19</v>
      </c>
      <c r="V47" s="73">
        <v>20</v>
      </c>
      <c r="W47" s="73">
        <v>21</v>
      </c>
      <c r="X47" s="233">
        <v>42414</v>
      </c>
    </row>
    <row r="48" spans="1:26" s="73" customFormat="1" ht="12.75" x14ac:dyDescent="0.2">
      <c r="A48" s="73">
        <v>43</v>
      </c>
      <c r="B48" s="336" t="s">
        <v>233</v>
      </c>
      <c r="C48" s="78" t="s">
        <v>163</v>
      </c>
      <c r="D48" s="73">
        <v>0</v>
      </c>
      <c r="E48" s="73">
        <v>0</v>
      </c>
      <c r="F48" s="73">
        <v>0</v>
      </c>
      <c r="G48" s="73">
        <v>0</v>
      </c>
      <c r="H48" s="73">
        <v>0</v>
      </c>
      <c r="I48" s="73">
        <v>0</v>
      </c>
      <c r="J48" s="73">
        <v>0</v>
      </c>
      <c r="K48" s="73">
        <v>0</v>
      </c>
      <c r="L48" s="73">
        <v>0</v>
      </c>
      <c r="M48" s="73">
        <v>0</v>
      </c>
      <c r="N48" s="73">
        <v>0</v>
      </c>
      <c r="O48" s="73">
        <v>0</v>
      </c>
      <c r="P48" s="73">
        <v>0</v>
      </c>
      <c r="Q48" s="73">
        <v>0</v>
      </c>
      <c r="R48" s="73">
        <v>0</v>
      </c>
      <c r="S48" s="73">
        <v>0</v>
      </c>
      <c r="T48" s="73">
        <v>0</v>
      </c>
      <c r="X48" s="233">
        <v>42415</v>
      </c>
      <c r="Y48" s="328">
        <v>1</v>
      </c>
      <c r="Z48" s="70" t="str">
        <f>IF(Y48=1,"",Y48)</f>
        <v/>
      </c>
    </row>
    <row r="49" spans="1:24" s="73" customFormat="1" x14ac:dyDescent="0.2">
      <c r="A49" s="73">
        <v>44</v>
      </c>
      <c r="B49" s="73" t="s">
        <v>234</v>
      </c>
      <c r="C49" s="73" t="s">
        <v>235</v>
      </c>
      <c r="D49" s="73">
        <v>285</v>
      </c>
      <c r="E49" s="73">
        <v>295</v>
      </c>
      <c r="F49" s="73">
        <v>303</v>
      </c>
      <c r="G49" s="73">
        <v>352</v>
      </c>
      <c r="H49" s="73">
        <v>373</v>
      </c>
      <c r="I49" s="73">
        <v>393</v>
      </c>
      <c r="J49" s="73">
        <v>429</v>
      </c>
      <c r="K49" s="73">
        <v>440</v>
      </c>
      <c r="L49" s="73">
        <v>455</v>
      </c>
      <c r="M49" s="73">
        <v>500</v>
      </c>
      <c r="N49" s="73">
        <v>510</v>
      </c>
      <c r="O49" s="73">
        <v>847</v>
      </c>
      <c r="P49" s="73">
        <v>525</v>
      </c>
      <c r="Q49" s="73">
        <v>877</v>
      </c>
      <c r="R49" s="73">
        <v>555</v>
      </c>
      <c r="S49" s="73">
        <v>902</v>
      </c>
      <c r="T49" s="73">
        <v>580</v>
      </c>
      <c r="X49" s="233">
        <v>42416</v>
      </c>
    </row>
    <row r="50" spans="1:24" s="73" customFormat="1" x14ac:dyDescent="0.2">
      <c r="A50" s="73">
        <v>45</v>
      </c>
      <c r="B50" s="73" t="s">
        <v>236</v>
      </c>
      <c r="C50" s="73" t="s">
        <v>237</v>
      </c>
      <c r="D50" s="73">
        <v>231</v>
      </c>
      <c r="E50" s="73">
        <v>236</v>
      </c>
      <c r="F50" s="73">
        <v>246</v>
      </c>
      <c r="G50" s="73">
        <v>281</v>
      </c>
      <c r="H50" s="73">
        <v>301</v>
      </c>
      <c r="I50" s="73">
        <v>311</v>
      </c>
      <c r="J50" s="73">
        <v>346</v>
      </c>
      <c r="K50" s="73">
        <v>351</v>
      </c>
      <c r="L50" s="73">
        <v>366</v>
      </c>
      <c r="M50" s="73">
        <v>395</v>
      </c>
      <c r="N50" s="73">
        <v>410</v>
      </c>
      <c r="O50" s="73">
        <v>671</v>
      </c>
      <c r="P50" s="73">
        <v>410</v>
      </c>
      <c r="Q50" s="73">
        <v>681</v>
      </c>
      <c r="R50" s="73">
        <v>451</v>
      </c>
      <c r="S50" s="73">
        <v>691</v>
      </c>
      <c r="T50" s="73">
        <v>471</v>
      </c>
      <c r="U50" s="73">
        <v>115</v>
      </c>
      <c r="V50" s="73">
        <v>120</v>
      </c>
      <c r="W50" s="73">
        <v>125</v>
      </c>
      <c r="X50" s="233">
        <v>42417</v>
      </c>
    </row>
    <row r="51" spans="1:24" s="73" customFormat="1" x14ac:dyDescent="0.2">
      <c r="A51" s="73">
        <v>46</v>
      </c>
      <c r="B51" s="73" t="s">
        <v>238</v>
      </c>
      <c r="C51" s="73" t="s">
        <v>239</v>
      </c>
      <c r="D51" s="75">
        <v>455</v>
      </c>
      <c r="E51" s="73">
        <v>492</v>
      </c>
      <c r="F51" s="75">
        <v>520</v>
      </c>
      <c r="G51" s="73">
        <v>576</v>
      </c>
      <c r="H51" s="75">
        <v>610</v>
      </c>
      <c r="I51" s="73">
        <v>631</v>
      </c>
      <c r="J51" s="75">
        <v>681</v>
      </c>
      <c r="K51" s="73">
        <v>687</v>
      </c>
      <c r="L51" s="75">
        <v>725</v>
      </c>
      <c r="M51" s="73">
        <v>970</v>
      </c>
      <c r="N51" s="75">
        <v>1009</v>
      </c>
      <c r="O51" s="73">
        <v>1763</v>
      </c>
      <c r="P51" s="73">
        <v>1085</v>
      </c>
      <c r="Q51" s="73">
        <v>1812</v>
      </c>
      <c r="R51" s="73">
        <v>1133</v>
      </c>
      <c r="S51" s="73">
        <v>1849</v>
      </c>
      <c r="T51" s="73">
        <v>1170</v>
      </c>
      <c r="U51" s="73">
        <v>232</v>
      </c>
      <c r="V51" s="73">
        <v>244</v>
      </c>
      <c r="W51" s="73">
        <v>265</v>
      </c>
      <c r="X51" s="233">
        <v>42418</v>
      </c>
    </row>
    <row r="52" spans="1:24" s="73" customFormat="1" x14ac:dyDescent="0.2">
      <c r="A52" s="73">
        <v>47</v>
      </c>
      <c r="B52" s="73" t="s">
        <v>240</v>
      </c>
      <c r="C52" s="73" t="s">
        <v>241</v>
      </c>
      <c r="D52" s="75">
        <v>399</v>
      </c>
      <c r="E52" s="73">
        <v>432</v>
      </c>
      <c r="F52" s="75">
        <v>456</v>
      </c>
      <c r="G52" s="73">
        <v>505</v>
      </c>
      <c r="H52" s="75">
        <v>535</v>
      </c>
      <c r="I52" s="73">
        <v>554</v>
      </c>
      <c r="J52" s="75">
        <v>597</v>
      </c>
      <c r="K52" s="73">
        <v>603</v>
      </c>
      <c r="L52" s="75">
        <v>636</v>
      </c>
      <c r="M52" s="73">
        <v>851</v>
      </c>
      <c r="N52" s="75">
        <v>885</v>
      </c>
      <c r="O52" s="73">
        <v>1546</v>
      </c>
      <c r="P52" s="73">
        <v>952</v>
      </c>
      <c r="Q52" s="73">
        <v>1589</v>
      </c>
      <c r="R52" s="73">
        <v>994</v>
      </c>
      <c r="S52" s="73">
        <v>1622</v>
      </c>
      <c r="T52" s="73">
        <v>1026</v>
      </c>
      <c r="U52" s="73">
        <v>210</v>
      </c>
      <c r="V52" s="73">
        <v>220</v>
      </c>
      <c r="W52" s="73">
        <v>230</v>
      </c>
      <c r="X52" s="233">
        <v>42419</v>
      </c>
    </row>
    <row r="53" spans="1:24" x14ac:dyDescent="0.2">
      <c r="A53" s="73">
        <v>48</v>
      </c>
      <c r="B53" s="73" t="s">
        <v>468</v>
      </c>
      <c r="C53" s="66" t="s">
        <v>469</v>
      </c>
      <c r="D53" s="66">
        <v>140</v>
      </c>
      <c r="E53" s="66">
        <v>150</v>
      </c>
      <c r="F53" s="66">
        <v>160</v>
      </c>
      <c r="G53" s="66">
        <v>170</v>
      </c>
      <c r="H53" s="66">
        <v>180</v>
      </c>
      <c r="I53" s="66">
        <v>190</v>
      </c>
      <c r="J53" s="66">
        <v>200</v>
      </c>
      <c r="K53" s="66">
        <v>215</v>
      </c>
      <c r="L53" s="66">
        <v>230</v>
      </c>
      <c r="M53" s="66">
        <v>260</v>
      </c>
      <c r="N53" s="66">
        <v>280</v>
      </c>
      <c r="O53" s="66">
        <v>480</v>
      </c>
      <c r="P53" s="66">
        <v>310</v>
      </c>
      <c r="Q53" s="66">
        <v>500</v>
      </c>
      <c r="R53" s="66">
        <v>340</v>
      </c>
      <c r="S53" s="66">
        <v>550</v>
      </c>
      <c r="T53" s="66">
        <v>380</v>
      </c>
      <c r="X53" s="233">
        <v>42420</v>
      </c>
    </row>
    <row r="54" spans="1:24" x14ac:dyDescent="0.2">
      <c r="X54" s="233">
        <v>42421</v>
      </c>
    </row>
    <row r="55" spans="1:24" x14ac:dyDescent="0.2">
      <c r="A55" s="68" t="s">
        <v>470</v>
      </c>
      <c r="M55" s="66">
        <v>13</v>
      </c>
      <c r="X55" s="233">
        <v>42422</v>
      </c>
    </row>
    <row r="56" spans="1:24" s="70" customFormat="1" ht="33.75" x14ac:dyDescent="0.2">
      <c r="A56" s="69" t="s">
        <v>161</v>
      </c>
      <c r="B56" s="69" t="s">
        <v>162</v>
      </c>
      <c r="C56" s="69" t="s">
        <v>163</v>
      </c>
      <c r="D56" s="80" t="s">
        <v>242</v>
      </c>
      <c r="E56" s="69" t="s">
        <v>105</v>
      </c>
      <c r="F56" s="69" t="s">
        <v>106</v>
      </c>
      <c r="G56" s="69" t="s">
        <v>107</v>
      </c>
      <c r="H56" s="69" t="s">
        <v>109</v>
      </c>
      <c r="I56" s="69" t="s">
        <v>110</v>
      </c>
      <c r="J56" s="69" t="s">
        <v>111</v>
      </c>
      <c r="K56" s="69" t="s">
        <v>112</v>
      </c>
      <c r="L56" s="69" t="s">
        <v>113</v>
      </c>
      <c r="M56" s="69" t="s">
        <v>115</v>
      </c>
      <c r="U56" s="70" t="s">
        <v>464</v>
      </c>
      <c r="V56" s="70" t="s">
        <v>465</v>
      </c>
      <c r="W56" s="70" t="s">
        <v>466</v>
      </c>
      <c r="X56" s="233">
        <v>42423</v>
      </c>
    </row>
    <row r="57" spans="1:24" s="81" customFormat="1" x14ac:dyDescent="0.2">
      <c r="A57" s="81">
        <v>1</v>
      </c>
      <c r="B57" s="78" t="s">
        <v>164</v>
      </c>
      <c r="C57" s="78" t="s">
        <v>163</v>
      </c>
      <c r="D57" s="81">
        <v>0</v>
      </c>
      <c r="E57" s="81">
        <v>0</v>
      </c>
      <c r="F57" s="81">
        <v>0</v>
      </c>
      <c r="G57" s="81">
        <v>0</v>
      </c>
      <c r="H57" s="81">
        <v>0</v>
      </c>
      <c r="I57" s="81">
        <v>0</v>
      </c>
      <c r="J57" s="81">
        <v>0</v>
      </c>
      <c r="K57" s="81">
        <v>0</v>
      </c>
      <c r="L57" s="81">
        <v>0</v>
      </c>
      <c r="M57" s="81">
        <v>0</v>
      </c>
      <c r="X57" s="233">
        <v>42424</v>
      </c>
    </row>
    <row r="58" spans="1:24" s="81" customFormat="1" x14ac:dyDescent="0.2">
      <c r="A58" s="81">
        <v>2</v>
      </c>
      <c r="B58" s="73" t="s">
        <v>165</v>
      </c>
      <c r="C58" s="78" t="s">
        <v>163</v>
      </c>
      <c r="D58" s="81">
        <v>0</v>
      </c>
      <c r="E58" s="81">
        <v>0</v>
      </c>
      <c r="F58" s="81">
        <v>0</v>
      </c>
      <c r="G58" s="81">
        <v>0</v>
      </c>
      <c r="H58" s="81">
        <v>0</v>
      </c>
      <c r="I58" s="81">
        <v>0</v>
      </c>
      <c r="J58" s="81">
        <v>0</v>
      </c>
      <c r="K58" s="81">
        <v>0</v>
      </c>
      <c r="L58" s="81">
        <v>0</v>
      </c>
      <c r="M58" s="81">
        <v>0</v>
      </c>
      <c r="X58" s="233">
        <v>42425</v>
      </c>
    </row>
    <row r="59" spans="1:24" s="73" customFormat="1" x14ac:dyDescent="0.2">
      <c r="A59" s="73">
        <v>3</v>
      </c>
      <c r="B59" s="73" t="s">
        <v>166</v>
      </c>
      <c r="C59" s="73" t="s">
        <v>167</v>
      </c>
      <c r="D59" s="73">
        <v>58</v>
      </c>
      <c r="E59" s="73">
        <v>65</v>
      </c>
      <c r="F59" s="73">
        <v>70</v>
      </c>
      <c r="G59" s="73">
        <v>81</v>
      </c>
      <c r="H59" s="73">
        <v>83</v>
      </c>
      <c r="I59" s="73">
        <v>87</v>
      </c>
      <c r="J59" s="73">
        <v>93</v>
      </c>
      <c r="K59" s="73">
        <v>99</v>
      </c>
      <c r="L59" s="73">
        <v>104</v>
      </c>
      <c r="M59" s="73">
        <v>109</v>
      </c>
      <c r="U59" s="73">
        <v>25</v>
      </c>
      <c r="V59" s="73">
        <v>27</v>
      </c>
      <c r="W59" s="73">
        <v>29</v>
      </c>
      <c r="X59" s="233">
        <v>42426</v>
      </c>
    </row>
    <row r="60" spans="1:24" s="73" customFormat="1" x14ac:dyDescent="0.2">
      <c r="A60" s="73">
        <v>4</v>
      </c>
      <c r="B60" s="73" t="s">
        <v>168</v>
      </c>
      <c r="C60" s="73" t="s">
        <v>169</v>
      </c>
      <c r="D60" s="73">
        <v>245</v>
      </c>
      <c r="E60" s="73">
        <v>275</v>
      </c>
      <c r="F60" s="73">
        <v>305</v>
      </c>
      <c r="G60" s="73">
        <v>345</v>
      </c>
      <c r="H60" s="73">
        <v>370</v>
      </c>
      <c r="I60" s="73">
        <v>400</v>
      </c>
      <c r="J60" s="73">
        <v>435</v>
      </c>
      <c r="K60" s="73">
        <v>460</v>
      </c>
      <c r="L60" s="73">
        <v>475</v>
      </c>
      <c r="M60" s="73">
        <v>490</v>
      </c>
      <c r="X60" s="233">
        <v>42427</v>
      </c>
    </row>
    <row r="61" spans="1:24" s="73" customFormat="1" x14ac:dyDescent="0.2">
      <c r="A61" s="73">
        <v>5</v>
      </c>
      <c r="B61" s="73" t="s">
        <v>170</v>
      </c>
      <c r="C61" s="73" t="s">
        <v>171</v>
      </c>
      <c r="D61" s="75">
        <v>425</v>
      </c>
      <c r="E61" s="73">
        <v>480</v>
      </c>
      <c r="F61" s="75">
        <v>520</v>
      </c>
      <c r="G61" s="73">
        <v>570</v>
      </c>
      <c r="H61" s="75">
        <v>630</v>
      </c>
      <c r="I61" s="75">
        <v>695</v>
      </c>
      <c r="J61" s="73">
        <v>760</v>
      </c>
      <c r="K61" s="75">
        <v>835</v>
      </c>
      <c r="L61" s="73">
        <v>865</v>
      </c>
      <c r="M61" s="75">
        <v>900</v>
      </c>
      <c r="X61" s="233">
        <v>42428</v>
      </c>
    </row>
    <row r="62" spans="1:24" s="73" customFormat="1" x14ac:dyDescent="0.2">
      <c r="A62" s="73">
        <v>6</v>
      </c>
      <c r="B62" s="73" t="s">
        <v>172</v>
      </c>
      <c r="C62" s="73" t="s">
        <v>173</v>
      </c>
      <c r="D62" s="75">
        <v>358000</v>
      </c>
      <c r="E62" s="75">
        <v>404000</v>
      </c>
      <c r="F62" s="75">
        <v>413000</v>
      </c>
      <c r="G62" s="75">
        <v>434000</v>
      </c>
      <c r="H62" s="75">
        <v>449000</v>
      </c>
      <c r="I62" s="75">
        <v>463000</v>
      </c>
      <c r="J62" s="75">
        <v>489000</v>
      </c>
      <c r="K62" s="75">
        <v>498000</v>
      </c>
      <c r="L62" s="75">
        <v>514000</v>
      </c>
      <c r="M62" s="75">
        <v>534000</v>
      </c>
      <c r="X62" s="233">
        <v>42429</v>
      </c>
    </row>
    <row r="63" spans="1:24" s="73" customFormat="1" x14ac:dyDescent="0.2">
      <c r="A63" s="73">
        <v>7</v>
      </c>
      <c r="B63" s="73" t="s">
        <v>174</v>
      </c>
      <c r="C63" s="73" t="s">
        <v>175</v>
      </c>
      <c r="D63" s="75">
        <v>8600</v>
      </c>
      <c r="E63" s="75">
        <v>9100</v>
      </c>
      <c r="F63" s="75">
        <v>9700</v>
      </c>
      <c r="G63" s="75">
        <v>10200</v>
      </c>
      <c r="H63" s="75">
        <v>10700</v>
      </c>
      <c r="I63" s="75">
        <v>12400</v>
      </c>
      <c r="J63" s="75">
        <v>12900</v>
      </c>
      <c r="K63" s="75">
        <v>13400</v>
      </c>
      <c r="L63" s="75">
        <v>14000</v>
      </c>
      <c r="M63" s="75">
        <v>14500</v>
      </c>
      <c r="U63" s="73">
        <v>4400</v>
      </c>
      <c r="V63" s="73">
        <v>4700</v>
      </c>
      <c r="W63" s="73">
        <v>5100</v>
      </c>
      <c r="X63" s="233">
        <v>42430</v>
      </c>
    </row>
    <row r="64" spans="1:24" s="73" customFormat="1" x14ac:dyDescent="0.2">
      <c r="A64" s="73">
        <v>8</v>
      </c>
      <c r="B64" s="73" t="s">
        <v>176</v>
      </c>
      <c r="C64" s="73" t="s">
        <v>177</v>
      </c>
      <c r="D64" s="75">
        <v>55200</v>
      </c>
      <c r="E64" s="75">
        <v>61000</v>
      </c>
      <c r="F64" s="75">
        <v>67200</v>
      </c>
      <c r="G64" s="75">
        <v>73100</v>
      </c>
      <c r="H64" s="75">
        <v>78700</v>
      </c>
      <c r="I64" s="75">
        <v>84200</v>
      </c>
      <c r="J64" s="75">
        <v>89800</v>
      </c>
      <c r="K64" s="75">
        <v>96100</v>
      </c>
      <c r="L64" s="75">
        <v>99900</v>
      </c>
      <c r="M64" s="75">
        <v>107600</v>
      </c>
      <c r="X64" s="233">
        <v>42431</v>
      </c>
    </row>
    <row r="65" spans="1:24" s="73" customFormat="1" x14ac:dyDescent="0.2">
      <c r="A65" s="73">
        <v>9</v>
      </c>
      <c r="B65" s="73" t="s">
        <v>178</v>
      </c>
      <c r="C65" s="73" t="s">
        <v>179</v>
      </c>
      <c r="D65" s="73">
        <v>290</v>
      </c>
      <c r="E65" s="73">
        <v>320</v>
      </c>
      <c r="F65" s="73">
        <v>340</v>
      </c>
      <c r="G65" s="73">
        <v>375</v>
      </c>
      <c r="H65" s="73">
        <v>405</v>
      </c>
      <c r="I65" s="73">
        <v>445</v>
      </c>
      <c r="J65" s="73">
        <v>475</v>
      </c>
      <c r="K65" s="73">
        <v>495</v>
      </c>
      <c r="L65" s="73">
        <v>515</v>
      </c>
      <c r="M65" s="73">
        <v>535</v>
      </c>
      <c r="X65" s="233">
        <v>42432</v>
      </c>
    </row>
    <row r="66" spans="1:24" s="73" customFormat="1" x14ac:dyDescent="0.2">
      <c r="A66" s="73">
        <v>10</v>
      </c>
      <c r="B66" s="73" t="s">
        <v>180</v>
      </c>
      <c r="C66" s="73" t="s">
        <v>181</v>
      </c>
      <c r="D66" s="73">
        <v>104</v>
      </c>
      <c r="E66" s="73">
        <v>121</v>
      </c>
      <c r="F66" s="73">
        <v>131</v>
      </c>
      <c r="G66" s="73">
        <v>143</v>
      </c>
      <c r="H66" s="73">
        <v>156</v>
      </c>
      <c r="I66" s="73">
        <v>167</v>
      </c>
      <c r="J66" s="73">
        <v>183</v>
      </c>
      <c r="K66" s="73">
        <v>187</v>
      </c>
      <c r="L66" s="73">
        <v>193</v>
      </c>
      <c r="M66" s="73">
        <v>198</v>
      </c>
      <c r="U66" s="73">
        <v>67</v>
      </c>
      <c r="V66" s="73">
        <v>73</v>
      </c>
      <c r="W66" s="73">
        <v>79</v>
      </c>
      <c r="X66" s="233">
        <v>42433</v>
      </c>
    </row>
    <row r="67" spans="1:24" s="73" customFormat="1" x14ac:dyDescent="0.2">
      <c r="A67" s="73">
        <v>11</v>
      </c>
      <c r="B67" s="73" t="s">
        <v>182</v>
      </c>
      <c r="C67" s="73" t="s">
        <v>243</v>
      </c>
      <c r="D67" s="73">
        <v>51</v>
      </c>
      <c r="E67" s="73">
        <v>55</v>
      </c>
      <c r="F67" s="73">
        <v>60</v>
      </c>
      <c r="G67" s="73">
        <v>70</v>
      </c>
      <c r="H67" s="73">
        <v>79</v>
      </c>
      <c r="I67" s="73">
        <v>86</v>
      </c>
      <c r="J67" s="73">
        <v>95</v>
      </c>
      <c r="K67" s="73">
        <v>97</v>
      </c>
      <c r="L67" s="73">
        <v>100</v>
      </c>
      <c r="M67" s="73">
        <v>106</v>
      </c>
      <c r="U67" s="73">
        <v>27</v>
      </c>
      <c r="V67" s="73">
        <v>29</v>
      </c>
      <c r="W67" s="73">
        <v>31</v>
      </c>
      <c r="X67" s="233">
        <v>42434</v>
      </c>
    </row>
    <row r="68" spans="1:24" s="73" customFormat="1" x14ac:dyDescent="0.2">
      <c r="A68" s="73">
        <v>12</v>
      </c>
      <c r="B68" s="73" t="s">
        <v>184</v>
      </c>
      <c r="C68" s="73" t="s">
        <v>185</v>
      </c>
      <c r="D68" s="75">
        <v>2340</v>
      </c>
      <c r="E68" s="75">
        <v>2450</v>
      </c>
      <c r="F68" s="75">
        <v>2550</v>
      </c>
      <c r="G68" s="75">
        <v>2650</v>
      </c>
      <c r="H68" s="75">
        <v>2760</v>
      </c>
      <c r="I68" s="75">
        <v>2960</v>
      </c>
      <c r="J68" s="75">
        <v>3060</v>
      </c>
      <c r="K68" s="75">
        <v>3150</v>
      </c>
      <c r="L68" s="75">
        <v>3250</v>
      </c>
      <c r="M68" s="75">
        <v>3360</v>
      </c>
      <c r="U68" s="73">
        <v>1060</v>
      </c>
      <c r="V68" s="73">
        <v>1150</v>
      </c>
      <c r="W68" s="73">
        <v>1244</v>
      </c>
      <c r="X68" s="233">
        <v>42435</v>
      </c>
    </row>
    <row r="69" spans="1:24" s="73" customFormat="1" x14ac:dyDescent="0.2">
      <c r="A69" s="73">
        <v>13</v>
      </c>
      <c r="B69" s="73" t="s">
        <v>186</v>
      </c>
      <c r="C69" s="73" t="s">
        <v>187</v>
      </c>
      <c r="D69" s="73">
        <v>60</v>
      </c>
      <c r="E69" s="73">
        <v>79</v>
      </c>
      <c r="F69" s="73">
        <v>82</v>
      </c>
      <c r="G69" s="73">
        <v>93</v>
      </c>
      <c r="H69" s="73">
        <v>106</v>
      </c>
      <c r="I69" s="73">
        <v>119</v>
      </c>
      <c r="J69" s="73">
        <v>133</v>
      </c>
      <c r="K69" s="73">
        <v>135</v>
      </c>
      <c r="L69" s="73">
        <v>137</v>
      </c>
      <c r="M69" s="73">
        <v>139</v>
      </c>
      <c r="U69" s="73">
        <v>38</v>
      </c>
      <c r="V69" s="73">
        <v>41</v>
      </c>
      <c r="W69" s="73">
        <v>44</v>
      </c>
      <c r="X69" s="233">
        <v>42436</v>
      </c>
    </row>
    <row r="70" spans="1:24" s="73" customFormat="1" x14ac:dyDescent="0.2">
      <c r="A70" s="73">
        <v>14</v>
      </c>
      <c r="B70" s="73" t="s">
        <v>188</v>
      </c>
      <c r="C70" s="73" t="s">
        <v>189</v>
      </c>
      <c r="D70" s="73">
        <v>57</v>
      </c>
      <c r="E70" s="73">
        <v>73</v>
      </c>
      <c r="F70" s="73">
        <v>78</v>
      </c>
      <c r="G70" s="73">
        <v>88</v>
      </c>
      <c r="H70" s="73">
        <v>101</v>
      </c>
      <c r="I70" s="73">
        <v>110</v>
      </c>
      <c r="J70" s="73">
        <v>118</v>
      </c>
      <c r="K70" s="73">
        <v>126</v>
      </c>
      <c r="L70" s="73">
        <v>128</v>
      </c>
      <c r="M70" s="73">
        <v>130</v>
      </c>
      <c r="U70" s="73">
        <v>36</v>
      </c>
      <c r="V70" s="73">
        <v>38</v>
      </c>
      <c r="W70" s="73">
        <v>41</v>
      </c>
      <c r="X70" s="233">
        <v>42437</v>
      </c>
    </row>
    <row r="71" spans="1:24" s="73" customFormat="1" x14ac:dyDescent="0.2">
      <c r="A71" s="73">
        <v>15</v>
      </c>
      <c r="B71" s="73" t="s">
        <v>190</v>
      </c>
      <c r="C71" s="73" t="s">
        <v>191</v>
      </c>
      <c r="D71" s="75">
        <v>2190</v>
      </c>
      <c r="E71" s="75">
        <v>2250</v>
      </c>
      <c r="F71" s="75">
        <v>2330</v>
      </c>
      <c r="G71" s="75">
        <v>2410</v>
      </c>
      <c r="H71" s="75">
        <v>2480</v>
      </c>
      <c r="I71" s="75">
        <v>2520</v>
      </c>
      <c r="J71" s="75">
        <v>2570</v>
      </c>
      <c r="K71" s="75">
        <v>2680</v>
      </c>
      <c r="L71" s="75">
        <v>2760</v>
      </c>
      <c r="M71" s="75">
        <v>2900</v>
      </c>
      <c r="X71" s="233">
        <v>42438</v>
      </c>
    </row>
    <row r="72" spans="1:24" s="73" customFormat="1" x14ac:dyDescent="0.2">
      <c r="A72" s="73">
        <v>16</v>
      </c>
      <c r="B72" s="73" t="s">
        <v>192</v>
      </c>
      <c r="C72" s="73" t="s">
        <v>191</v>
      </c>
      <c r="D72" s="75">
        <v>3890</v>
      </c>
      <c r="E72" s="75">
        <v>3990</v>
      </c>
      <c r="F72" s="75">
        <v>4190</v>
      </c>
      <c r="G72" s="75">
        <v>4290</v>
      </c>
      <c r="H72" s="75">
        <v>4440</v>
      </c>
      <c r="I72" s="75">
        <v>4500</v>
      </c>
      <c r="J72" s="75">
        <v>4610</v>
      </c>
      <c r="K72" s="75">
        <v>4830</v>
      </c>
      <c r="L72" s="75">
        <v>4980</v>
      </c>
      <c r="M72" s="75">
        <v>5340</v>
      </c>
      <c r="X72" s="233">
        <v>42439</v>
      </c>
    </row>
    <row r="73" spans="1:24" s="73" customFormat="1" x14ac:dyDescent="0.2">
      <c r="A73" s="73">
        <v>17</v>
      </c>
      <c r="B73" s="73" t="s">
        <v>193</v>
      </c>
      <c r="C73" s="73" t="s">
        <v>194</v>
      </c>
      <c r="D73" s="75">
        <v>1230</v>
      </c>
      <c r="E73" s="75">
        <v>1350</v>
      </c>
      <c r="F73" s="75">
        <v>1440</v>
      </c>
      <c r="G73" s="75">
        <v>1600</v>
      </c>
      <c r="H73" s="75">
        <v>1710</v>
      </c>
      <c r="I73" s="75">
        <v>1850</v>
      </c>
      <c r="J73" s="75">
        <v>1980</v>
      </c>
      <c r="K73" s="75">
        <v>2050</v>
      </c>
      <c r="L73" s="75">
        <v>2100</v>
      </c>
      <c r="M73" s="75">
        <v>2180</v>
      </c>
      <c r="X73" s="233">
        <v>42440</v>
      </c>
    </row>
    <row r="74" spans="1:24" s="73" customFormat="1" x14ac:dyDescent="0.2">
      <c r="A74" s="77">
        <v>18</v>
      </c>
      <c r="B74" s="77" t="s">
        <v>195</v>
      </c>
      <c r="C74" s="77" t="s">
        <v>196</v>
      </c>
      <c r="D74" s="75">
        <v>1210</v>
      </c>
      <c r="E74" s="75">
        <v>1320</v>
      </c>
      <c r="F74" s="75">
        <v>1420</v>
      </c>
      <c r="G74" s="75">
        <v>1520</v>
      </c>
      <c r="H74" s="75">
        <v>1620</v>
      </c>
      <c r="I74" s="75">
        <v>1720</v>
      </c>
      <c r="J74" s="75">
        <v>1820</v>
      </c>
      <c r="K74" s="75">
        <v>2130</v>
      </c>
      <c r="L74" s="75">
        <v>2230</v>
      </c>
      <c r="M74" s="75">
        <v>2330</v>
      </c>
      <c r="X74" s="233">
        <v>42441</v>
      </c>
    </row>
    <row r="75" spans="1:24" s="73" customFormat="1" x14ac:dyDescent="0.2">
      <c r="A75" s="73">
        <v>19</v>
      </c>
      <c r="B75" s="73" t="s">
        <v>197</v>
      </c>
      <c r="C75" s="78" t="s">
        <v>163</v>
      </c>
      <c r="D75" s="73">
        <v>0</v>
      </c>
      <c r="E75" s="73">
        <v>0</v>
      </c>
      <c r="F75" s="73">
        <v>0</v>
      </c>
      <c r="G75" s="73">
        <v>0</v>
      </c>
      <c r="H75" s="73">
        <v>0</v>
      </c>
      <c r="I75" s="73">
        <v>0</v>
      </c>
      <c r="J75" s="73">
        <v>0</v>
      </c>
      <c r="K75" s="73">
        <v>0</v>
      </c>
      <c r="L75" s="73">
        <v>0</v>
      </c>
      <c r="M75" s="73">
        <v>0</v>
      </c>
      <c r="X75" s="233">
        <v>42442</v>
      </c>
    </row>
    <row r="76" spans="1:24" s="73" customFormat="1" x14ac:dyDescent="0.2">
      <c r="A76" s="73">
        <v>20</v>
      </c>
      <c r="B76" s="73" t="s">
        <v>198</v>
      </c>
      <c r="C76" s="73" t="s">
        <v>199</v>
      </c>
      <c r="D76" s="73">
        <v>90</v>
      </c>
      <c r="E76" s="73">
        <v>101</v>
      </c>
      <c r="F76" s="73">
        <v>119</v>
      </c>
      <c r="G76" s="73">
        <v>130</v>
      </c>
      <c r="H76" s="73">
        <v>146</v>
      </c>
      <c r="I76" s="73">
        <v>159</v>
      </c>
      <c r="J76" s="73">
        <v>170</v>
      </c>
      <c r="K76" s="73">
        <v>187</v>
      </c>
      <c r="L76" s="73">
        <v>198</v>
      </c>
      <c r="M76" s="73">
        <v>215</v>
      </c>
      <c r="X76" s="233">
        <v>42443</v>
      </c>
    </row>
    <row r="77" spans="1:24" s="73" customFormat="1" x14ac:dyDescent="0.2">
      <c r="A77" s="73">
        <v>21</v>
      </c>
      <c r="B77" s="73" t="s">
        <v>200</v>
      </c>
      <c r="C77" s="73" t="s">
        <v>189</v>
      </c>
      <c r="D77" s="73">
        <v>70</v>
      </c>
      <c r="E77" s="73">
        <v>78</v>
      </c>
      <c r="F77" s="73">
        <v>88</v>
      </c>
      <c r="G77" s="73">
        <v>100</v>
      </c>
      <c r="H77" s="73">
        <v>113</v>
      </c>
      <c r="I77" s="73">
        <v>123</v>
      </c>
      <c r="J77" s="73">
        <v>129</v>
      </c>
      <c r="K77" s="73">
        <v>141</v>
      </c>
      <c r="L77" s="73">
        <v>153</v>
      </c>
      <c r="M77" s="73">
        <v>165</v>
      </c>
      <c r="X77" s="233">
        <v>42444</v>
      </c>
    </row>
    <row r="78" spans="1:24" s="73" customFormat="1" x14ac:dyDescent="0.2">
      <c r="A78" s="73">
        <v>22</v>
      </c>
      <c r="B78" s="73" t="s">
        <v>201</v>
      </c>
      <c r="C78" s="73" t="s">
        <v>202</v>
      </c>
      <c r="D78" s="75">
        <v>2540</v>
      </c>
      <c r="E78" s="75">
        <v>2720</v>
      </c>
      <c r="F78" s="75">
        <v>3220</v>
      </c>
      <c r="G78" s="75">
        <v>3600</v>
      </c>
      <c r="H78" s="75">
        <v>3980</v>
      </c>
      <c r="I78" s="75">
        <v>4390</v>
      </c>
      <c r="J78" s="75">
        <v>4490</v>
      </c>
      <c r="K78" s="75">
        <v>5120</v>
      </c>
      <c r="L78" s="75">
        <v>5380</v>
      </c>
      <c r="M78" s="75">
        <v>5980</v>
      </c>
      <c r="X78" s="233">
        <v>42445</v>
      </c>
    </row>
    <row r="79" spans="1:24" s="73" customFormat="1" x14ac:dyDescent="0.2">
      <c r="A79" s="73">
        <v>23</v>
      </c>
      <c r="B79" s="73" t="s">
        <v>203</v>
      </c>
      <c r="C79" s="73" t="s">
        <v>204</v>
      </c>
      <c r="D79" s="75">
        <v>214</v>
      </c>
      <c r="E79" s="75">
        <v>235</v>
      </c>
      <c r="F79" s="75">
        <v>266</v>
      </c>
      <c r="G79" s="75">
        <v>303</v>
      </c>
      <c r="H79" s="75">
        <v>345</v>
      </c>
      <c r="I79" s="75">
        <v>371</v>
      </c>
      <c r="J79" s="75">
        <v>387</v>
      </c>
      <c r="K79" s="75">
        <v>434</v>
      </c>
      <c r="L79" s="75">
        <v>471</v>
      </c>
      <c r="M79" s="75">
        <v>497</v>
      </c>
      <c r="X79" s="233">
        <v>42446</v>
      </c>
    </row>
    <row r="80" spans="1:24" s="73" customFormat="1" x14ac:dyDescent="0.2">
      <c r="A80" s="73">
        <v>24</v>
      </c>
      <c r="B80" s="73" t="s">
        <v>205</v>
      </c>
      <c r="C80" s="73" t="s">
        <v>206</v>
      </c>
      <c r="D80" s="75">
        <v>142</v>
      </c>
      <c r="E80" s="75">
        <v>149</v>
      </c>
      <c r="F80" s="75">
        <v>154</v>
      </c>
      <c r="G80" s="75">
        <v>160</v>
      </c>
      <c r="H80" s="75">
        <v>165</v>
      </c>
      <c r="I80" s="75">
        <v>171</v>
      </c>
      <c r="J80" s="75">
        <v>176</v>
      </c>
      <c r="K80" s="75">
        <v>187</v>
      </c>
      <c r="L80" s="75">
        <v>193</v>
      </c>
      <c r="M80" s="75">
        <v>198</v>
      </c>
      <c r="U80" s="73">
        <v>54</v>
      </c>
      <c r="V80" s="73">
        <v>59</v>
      </c>
      <c r="W80" s="73">
        <v>63</v>
      </c>
      <c r="X80" s="233">
        <v>42447</v>
      </c>
    </row>
    <row r="81" spans="1:24" s="73" customFormat="1" x14ac:dyDescent="0.2">
      <c r="A81" s="73">
        <v>25</v>
      </c>
      <c r="B81" s="73" t="s">
        <v>207</v>
      </c>
      <c r="C81" s="73" t="s">
        <v>208</v>
      </c>
      <c r="D81" s="75">
        <v>51</v>
      </c>
      <c r="E81" s="75">
        <v>60</v>
      </c>
      <c r="F81" s="75">
        <v>64</v>
      </c>
      <c r="G81" s="75">
        <v>69</v>
      </c>
      <c r="H81" s="75">
        <v>71</v>
      </c>
      <c r="I81" s="75">
        <v>74</v>
      </c>
      <c r="J81" s="75">
        <v>79</v>
      </c>
      <c r="K81" s="75">
        <v>80</v>
      </c>
      <c r="L81" s="75">
        <v>84</v>
      </c>
      <c r="M81" s="75">
        <v>94</v>
      </c>
      <c r="U81" s="73">
        <v>28</v>
      </c>
      <c r="V81" s="73">
        <v>30</v>
      </c>
      <c r="W81" s="73">
        <v>33</v>
      </c>
      <c r="X81" s="233">
        <v>42448</v>
      </c>
    </row>
    <row r="82" spans="1:24" s="73" customFormat="1" x14ac:dyDescent="0.2">
      <c r="A82" s="73">
        <v>26</v>
      </c>
      <c r="B82" s="73" t="s">
        <v>209</v>
      </c>
      <c r="C82" s="73" t="s">
        <v>210</v>
      </c>
      <c r="D82" s="73">
        <v>340</v>
      </c>
      <c r="E82" s="73">
        <v>395</v>
      </c>
      <c r="F82" s="73">
        <v>425</v>
      </c>
      <c r="G82" s="73">
        <v>450</v>
      </c>
      <c r="H82" s="73">
        <v>490</v>
      </c>
      <c r="I82" s="73">
        <v>525</v>
      </c>
      <c r="J82" s="73">
        <v>555</v>
      </c>
      <c r="K82" s="73">
        <v>620</v>
      </c>
      <c r="L82" s="73">
        <v>660</v>
      </c>
      <c r="M82" s="73">
        <v>695</v>
      </c>
      <c r="X82" s="233">
        <v>42449</v>
      </c>
    </row>
    <row r="83" spans="1:24" s="73" customFormat="1" x14ac:dyDescent="0.2">
      <c r="A83" s="73">
        <v>27</v>
      </c>
      <c r="B83" s="73" t="s">
        <v>211</v>
      </c>
      <c r="C83" s="73" t="s">
        <v>212</v>
      </c>
      <c r="D83" s="73">
        <v>45</v>
      </c>
      <c r="E83" s="73">
        <v>47</v>
      </c>
      <c r="F83" s="73">
        <v>49</v>
      </c>
      <c r="G83" s="73">
        <v>54</v>
      </c>
      <c r="H83" s="73">
        <v>56</v>
      </c>
      <c r="I83" s="73">
        <v>58</v>
      </c>
      <c r="J83" s="73">
        <v>60</v>
      </c>
      <c r="K83" s="73">
        <v>63</v>
      </c>
      <c r="L83" s="73">
        <v>65</v>
      </c>
      <c r="M83" s="73">
        <v>67</v>
      </c>
      <c r="X83" s="233">
        <v>42450</v>
      </c>
    </row>
    <row r="84" spans="1:24" s="73" customFormat="1" x14ac:dyDescent="0.2">
      <c r="A84" s="73">
        <v>28</v>
      </c>
      <c r="B84" s="73" t="s">
        <v>213</v>
      </c>
      <c r="C84" s="73" t="s">
        <v>212</v>
      </c>
      <c r="D84" s="73">
        <v>55</v>
      </c>
      <c r="E84" s="73">
        <v>59</v>
      </c>
      <c r="F84" s="73">
        <v>63</v>
      </c>
      <c r="G84" s="73">
        <v>67</v>
      </c>
      <c r="H84" s="73">
        <v>71</v>
      </c>
      <c r="I84" s="73">
        <v>74</v>
      </c>
      <c r="J84" s="73">
        <v>78</v>
      </c>
      <c r="K84" s="73">
        <v>82</v>
      </c>
      <c r="L84" s="73">
        <v>84</v>
      </c>
      <c r="M84" s="73">
        <v>87</v>
      </c>
      <c r="U84" s="73">
        <v>22</v>
      </c>
      <c r="V84" s="73">
        <v>23</v>
      </c>
      <c r="W84" s="73">
        <v>24</v>
      </c>
      <c r="X84" s="233">
        <v>42451</v>
      </c>
    </row>
    <row r="85" spans="1:24" s="73" customFormat="1" x14ac:dyDescent="0.2">
      <c r="A85" s="73">
        <v>29</v>
      </c>
      <c r="B85" s="73" t="s">
        <v>214</v>
      </c>
      <c r="C85" s="78" t="s">
        <v>163</v>
      </c>
      <c r="D85" s="73">
        <v>0</v>
      </c>
      <c r="E85" s="73">
        <v>0</v>
      </c>
      <c r="F85" s="73">
        <v>0</v>
      </c>
      <c r="G85" s="73">
        <v>0</v>
      </c>
      <c r="H85" s="73">
        <v>0</v>
      </c>
      <c r="I85" s="73">
        <v>0</v>
      </c>
      <c r="J85" s="73">
        <v>0</v>
      </c>
      <c r="K85" s="73">
        <v>0</v>
      </c>
      <c r="L85" s="73">
        <v>0</v>
      </c>
      <c r="M85" s="73">
        <v>0</v>
      </c>
      <c r="X85" s="233">
        <v>42452</v>
      </c>
    </row>
    <row r="86" spans="1:24" s="73" customFormat="1" x14ac:dyDescent="0.2">
      <c r="A86" s="73">
        <v>30</v>
      </c>
      <c r="B86" s="73" t="s">
        <v>215</v>
      </c>
      <c r="C86" s="73" t="s">
        <v>216</v>
      </c>
      <c r="D86" s="73">
        <v>39</v>
      </c>
      <c r="E86" s="73">
        <v>41</v>
      </c>
      <c r="F86" s="73">
        <v>42</v>
      </c>
      <c r="G86" s="73">
        <v>44</v>
      </c>
      <c r="H86" s="73">
        <v>46</v>
      </c>
      <c r="I86" s="73">
        <v>48</v>
      </c>
      <c r="J86" s="73">
        <v>50</v>
      </c>
      <c r="K86" s="73">
        <v>51</v>
      </c>
      <c r="L86" s="73">
        <v>54</v>
      </c>
      <c r="M86" s="73">
        <v>56</v>
      </c>
      <c r="U86" s="73">
        <v>19</v>
      </c>
      <c r="V86" s="73">
        <v>21</v>
      </c>
      <c r="W86" s="73">
        <v>23</v>
      </c>
      <c r="X86" s="233">
        <v>42453</v>
      </c>
    </row>
    <row r="87" spans="1:24" s="73" customFormat="1" x14ac:dyDescent="0.2">
      <c r="A87" s="73">
        <v>31</v>
      </c>
      <c r="B87" s="73" t="s">
        <v>217</v>
      </c>
      <c r="C87" s="73" t="s">
        <v>216</v>
      </c>
      <c r="D87" s="73">
        <v>37</v>
      </c>
      <c r="E87" s="73">
        <v>39</v>
      </c>
      <c r="F87" s="73">
        <v>41</v>
      </c>
      <c r="G87" s="73">
        <v>42</v>
      </c>
      <c r="H87" s="73">
        <v>44</v>
      </c>
      <c r="I87" s="73">
        <v>46</v>
      </c>
      <c r="J87" s="73">
        <v>48</v>
      </c>
      <c r="K87" s="73">
        <v>49</v>
      </c>
      <c r="L87" s="73">
        <v>52</v>
      </c>
      <c r="M87" s="73">
        <v>54</v>
      </c>
      <c r="U87" s="73">
        <v>19</v>
      </c>
      <c r="V87" s="73">
        <v>21</v>
      </c>
      <c r="W87" s="73">
        <v>23</v>
      </c>
      <c r="X87" s="233">
        <v>42454</v>
      </c>
    </row>
    <row r="88" spans="1:24" s="73" customFormat="1" x14ac:dyDescent="0.2">
      <c r="A88" s="73">
        <v>32</v>
      </c>
      <c r="B88" s="73" t="s">
        <v>218</v>
      </c>
      <c r="C88" s="73" t="s">
        <v>219</v>
      </c>
      <c r="D88" s="75">
        <v>39</v>
      </c>
      <c r="E88" s="75">
        <v>41</v>
      </c>
      <c r="F88" s="75">
        <v>42</v>
      </c>
      <c r="G88" s="75">
        <v>44</v>
      </c>
      <c r="H88" s="75">
        <v>46</v>
      </c>
      <c r="I88" s="75">
        <v>49</v>
      </c>
      <c r="J88" s="75">
        <v>51</v>
      </c>
      <c r="K88" s="75">
        <v>52</v>
      </c>
      <c r="L88" s="75">
        <v>54</v>
      </c>
      <c r="M88" s="75">
        <v>63</v>
      </c>
      <c r="U88" s="73">
        <v>21</v>
      </c>
      <c r="V88" s="73">
        <v>23</v>
      </c>
      <c r="W88" s="73">
        <v>25</v>
      </c>
      <c r="X88" s="233">
        <v>42455</v>
      </c>
    </row>
    <row r="89" spans="1:24" s="73" customFormat="1" x14ac:dyDescent="0.2">
      <c r="A89" s="73">
        <v>33</v>
      </c>
      <c r="B89" s="73" t="s">
        <v>220</v>
      </c>
      <c r="C89" s="73" t="s">
        <v>216</v>
      </c>
      <c r="D89" s="75">
        <v>37</v>
      </c>
      <c r="E89" s="75">
        <v>39</v>
      </c>
      <c r="F89" s="75">
        <v>41</v>
      </c>
      <c r="G89" s="75">
        <v>42</v>
      </c>
      <c r="H89" s="75">
        <v>44</v>
      </c>
      <c r="I89" s="75">
        <v>46</v>
      </c>
      <c r="J89" s="75">
        <v>48</v>
      </c>
      <c r="K89" s="75">
        <v>49</v>
      </c>
      <c r="L89" s="75">
        <v>52</v>
      </c>
      <c r="M89" s="75">
        <v>54</v>
      </c>
      <c r="U89" s="73">
        <v>19</v>
      </c>
      <c r="V89" s="73">
        <v>21</v>
      </c>
      <c r="W89" s="73">
        <v>23</v>
      </c>
      <c r="X89" s="233">
        <v>42456</v>
      </c>
    </row>
    <row r="90" spans="1:24" s="73" customFormat="1" x14ac:dyDescent="0.2">
      <c r="A90" s="73">
        <v>34</v>
      </c>
      <c r="B90" s="73" t="s">
        <v>221</v>
      </c>
      <c r="C90" s="73" t="s">
        <v>216</v>
      </c>
      <c r="D90" s="75">
        <v>37</v>
      </c>
      <c r="E90" s="75">
        <v>39</v>
      </c>
      <c r="F90" s="75">
        <v>41</v>
      </c>
      <c r="G90" s="75">
        <v>42</v>
      </c>
      <c r="H90" s="75">
        <v>44</v>
      </c>
      <c r="I90" s="75">
        <v>46</v>
      </c>
      <c r="J90" s="75">
        <v>48</v>
      </c>
      <c r="K90" s="75">
        <v>49</v>
      </c>
      <c r="L90" s="75">
        <v>52</v>
      </c>
      <c r="M90" s="75">
        <v>54</v>
      </c>
      <c r="U90" s="73">
        <v>19</v>
      </c>
      <c r="V90" s="73">
        <v>21</v>
      </c>
      <c r="W90" s="73">
        <v>23</v>
      </c>
      <c r="X90" s="233">
        <v>42457</v>
      </c>
    </row>
    <row r="91" spans="1:24" s="73" customFormat="1" x14ac:dyDescent="0.2">
      <c r="A91" s="73">
        <v>35</v>
      </c>
      <c r="B91" s="73" t="s">
        <v>222</v>
      </c>
      <c r="C91" s="73" t="s">
        <v>223</v>
      </c>
      <c r="D91" s="75">
        <v>43</v>
      </c>
      <c r="E91" s="75">
        <v>47</v>
      </c>
      <c r="F91" s="75">
        <v>52</v>
      </c>
      <c r="G91" s="75">
        <v>54</v>
      </c>
      <c r="H91" s="75">
        <v>56</v>
      </c>
      <c r="I91" s="75">
        <v>58</v>
      </c>
      <c r="J91" s="75">
        <v>59</v>
      </c>
      <c r="K91" s="75">
        <v>61</v>
      </c>
      <c r="L91" s="75">
        <v>63</v>
      </c>
      <c r="M91" s="75">
        <v>65</v>
      </c>
      <c r="U91" s="73">
        <v>25</v>
      </c>
      <c r="V91" s="73">
        <v>27</v>
      </c>
      <c r="W91" s="73">
        <v>29</v>
      </c>
      <c r="X91" s="233">
        <v>42458</v>
      </c>
    </row>
    <row r="92" spans="1:24" s="73" customFormat="1" x14ac:dyDescent="0.2">
      <c r="A92" s="73">
        <v>36</v>
      </c>
      <c r="B92" s="73" t="s">
        <v>224</v>
      </c>
      <c r="C92" s="73" t="s">
        <v>216</v>
      </c>
      <c r="D92" s="73">
        <v>38</v>
      </c>
      <c r="E92" s="73">
        <v>40</v>
      </c>
      <c r="F92" s="73">
        <v>42</v>
      </c>
      <c r="G92" s="73">
        <v>43</v>
      </c>
      <c r="H92" s="73">
        <v>45</v>
      </c>
      <c r="I92" s="73">
        <v>47</v>
      </c>
      <c r="J92" s="73">
        <v>49</v>
      </c>
      <c r="K92" s="73">
        <v>50</v>
      </c>
      <c r="L92" s="73">
        <v>52</v>
      </c>
      <c r="M92" s="73">
        <v>54</v>
      </c>
      <c r="U92" s="73">
        <v>19</v>
      </c>
      <c r="V92" s="73">
        <v>21</v>
      </c>
      <c r="W92" s="73">
        <v>23</v>
      </c>
      <c r="X92" s="233">
        <v>42459</v>
      </c>
    </row>
    <row r="93" spans="1:24" s="73" customFormat="1" x14ac:dyDescent="0.2">
      <c r="A93" s="73">
        <v>37</v>
      </c>
      <c r="B93" s="73" t="s">
        <v>225</v>
      </c>
      <c r="C93" s="73" t="s">
        <v>216</v>
      </c>
      <c r="D93" s="73">
        <v>37</v>
      </c>
      <c r="E93" s="73">
        <v>39</v>
      </c>
      <c r="F93" s="73">
        <v>41</v>
      </c>
      <c r="G93" s="73">
        <v>42</v>
      </c>
      <c r="H93" s="73">
        <v>44</v>
      </c>
      <c r="I93" s="73">
        <v>46</v>
      </c>
      <c r="J93" s="73">
        <v>48</v>
      </c>
      <c r="K93" s="73">
        <v>49</v>
      </c>
      <c r="L93" s="73">
        <v>52</v>
      </c>
      <c r="M93" s="73">
        <v>54</v>
      </c>
      <c r="U93" s="73">
        <v>19</v>
      </c>
      <c r="V93" s="73">
        <v>21</v>
      </c>
      <c r="W93" s="73">
        <v>23</v>
      </c>
      <c r="X93" s="233">
        <v>42460</v>
      </c>
    </row>
    <row r="94" spans="1:24" s="73" customFormat="1" x14ac:dyDescent="0.2">
      <c r="A94" s="73">
        <v>38</v>
      </c>
      <c r="B94" s="73" t="s">
        <v>226</v>
      </c>
      <c r="C94" s="73" t="s">
        <v>223</v>
      </c>
      <c r="D94" s="73">
        <v>45</v>
      </c>
      <c r="E94" s="73">
        <v>48</v>
      </c>
      <c r="F94" s="73">
        <v>50</v>
      </c>
      <c r="G94" s="73">
        <v>52</v>
      </c>
      <c r="H94" s="73">
        <v>54</v>
      </c>
      <c r="I94" s="73">
        <v>57</v>
      </c>
      <c r="J94" s="73">
        <v>60</v>
      </c>
      <c r="K94" s="73">
        <v>62</v>
      </c>
      <c r="L94" s="73">
        <v>65</v>
      </c>
      <c r="M94" s="73">
        <v>67</v>
      </c>
      <c r="U94" s="73">
        <v>22</v>
      </c>
      <c r="V94" s="73">
        <v>25</v>
      </c>
      <c r="W94" s="73">
        <v>27</v>
      </c>
      <c r="X94" s="233">
        <v>42461</v>
      </c>
    </row>
    <row r="95" spans="1:24" s="73" customFormat="1" x14ac:dyDescent="0.2">
      <c r="A95" s="73">
        <v>39</v>
      </c>
      <c r="B95" s="73" t="s">
        <v>227</v>
      </c>
      <c r="C95" s="73" t="s">
        <v>228</v>
      </c>
      <c r="D95" s="75">
        <v>420</v>
      </c>
      <c r="E95" s="75">
        <v>490</v>
      </c>
      <c r="F95" s="75">
        <v>520</v>
      </c>
      <c r="G95" s="75">
        <v>530</v>
      </c>
      <c r="H95" s="75">
        <v>585</v>
      </c>
      <c r="I95" s="75">
        <v>625</v>
      </c>
      <c r="J95" s="75">
        <v>660</v>
      </c>
      <c r="K95" s="75">
        <v>705</v>
      </c>
      <c r="L95" s="75">
        <v>740</v>
      </c>
      <c r="M95" s="75">
        <v>825</v>
      </c>
      <c r="U95" s="73">
        <v>200</v>
      </c>
      <c r="V95" s="73">
        <v>230</v>
      </c>
      <c r="W95" s="73">
        <v>240</v>
      </c>
      <c r="X95" s="233">
        <v>42462</v>
      </c>
    </row>
    <row r="96" spans="1:24" s="73" customFormat="1" x14ac:dyDescent="0.2">
      <c r="A96" s="73">
        <v>40</v>
      </c>
      <c r="B96" s="73" t="s">
        <v>229</v>
      </c>
      <c r="C96" s="73" t="s">
        <v>230</v>
      </c>
      <c r="D96" s="73">
        <v>61</v>
      </c>
      <c r="E96" s="73">
        <v>64</v>
      </c>
      <c r="F96" s="73">
        <v>68</v>
      </c>
      <c r="G96" s="73">
        <v>74</v>
      </c>
      <c r="H96" s="73">
        <v>79</v>
      </c>
      <c r="I96" s="73">
        <v>85</v>
      </c>
      <c r="J96" s="73">
        <v>91</v>
      </c>
      <c r="K96" s="73">
        <v>97</v>
      </c>
      <c r="L96" s="73">
        <v>102</v>
      </c>
      <c r="M96" s="73">
        <v>108</v>
      </c>
      <c r="U96" s="73">
        <v>28</v>
      </c>
      <c r="V96" s="73">
        <v>31</v>
      </c>
      <c r="W96" s="73">
        <v>34</v>
      </c>
      <c r="X96" s="233">
        <v>42463</v>
      </c>
    </row>
    <row r="97" spans="1:24" s="73" customFormat="1" x14ac:dyDescent="0.2">
      <c r="A97" s="73">
        <v>41</v>
      </c>
      <c r="B97" s="73" t="s">
        <v>90</v>
      </c>
      <c r="C97" s="73" t="s">
        <v>90</v>
      </c>
      <c r="D97" s="73">
        <v>0</v>
      </c>
      <c r="E97" s="73">
        <v>0</v>
      </c>
      <c r="F97" s="73">
        <v>0</v>
      </c>
      <c r="G97" s="73">
        <v>0</v>
      </c>
      <c r="H97" s="73">
        <v>0</v>
      </c>
      <c r="I97" s="73">
        <v>0</v>
      </c>
      <c r="J97" s="73">
        <v>0</v>
      </c>
      <c r="K97" s="73">
        <v>0</v>
      </c>
      <c r="L97" s="73">
        <v>0</v>
      </c>
      <c r="M97" s="73">
        <v>0</v>
      </c>
      <c r="X97" s="233">
        <v>42464</v>
      </c>
    </row>
    <row r="98" spans="1:24" s="73" customFormat="1" x14ac:dyDescent="0.2">
      <c r="A98" s="73">
        <v>42</v>
      </c>
      <c r="B98" s="77" t="s">
        <v>231</v>
      </c>
      <c r="C98" s="77" t="s">
        <v>232</v>
      </c>
      <c r="D98" s="73">
        <v>28</v>
      </c>
      <c r="E98" s="73">
        <v>29</v>
      </c>
      <c r="F98" s="73">
        <v>31</v>
      </c>
      <c r="G98" s="73">
        <v>32</v>
      </c>
      <c r="H98" s="73">
        <v>33</v>
      </c>
      <c r="I98" s="73">
        <v>35</v>
      </c>
      <c r="J98" s="73">
        <v>36</v>
      </c>
      <c r="K98" s="73">
        <v>37</v>
      </c>
      <c r="L98" s="73">
        <v>38</v>
      </c>
      <c r="M98" s="73">
        <v>39</v>
      </c>
      <c r="U98" s="73">
        <v>14</v>
      </c>
      <c r="V98" s="73">
        <v>15</v>
      </c>
      <c r="W98" s="73">
        <v>16</v>
      </c>
      <c r="X98" s="233">
        <v>42465</v>
      </c>
    </row>
    <row r="99" spans="1:24" s="73" customFormat="1" x14ac:dyDescent="0.2">
      <c r="A99" s="73">
        <v>43</v>
      </c>
      <c r="B99" s="73" t="s">
        <v>233</v>
      </c>
      <c r="C99" s="78" t="s">
        <v>163</v>
      </c>
      <c r="D99" s="73">
        <v>0</v>
      </c>
      <c r="E99" s="73">
        <v>0</v>
      </c>
      <c r="F99" s="73">
        <v>0</v>
      </c>
      <c r="G99" s="73">
        <v>0</v>
      </c>
      <c r="H99" s="73">
        <v>0</v>
      </c>
      <c r="I99" s="73">
        <v>0</v>
      </c>
      <c r="J99" s="73">
        <v>0</v>
      </c>
      <c r="K99" s="73">
        <v>0</v>
      </c>
      <c r="L99" s="73">
        <v>0</v>
      </c>
      <c r="M99" s="73">
        <v>0</v>
      </c>
      <c r="X99" s="233">
        <v>42466</v>
      </c>
    </row>
    <row r="100" spans="1:24" s="73" customFormat="1" x14ac:dyDescent="0.2">
      <c r="A100" s="73">
        <v>44</v>
      </c>
      <c r="B100" s="73" t="s">
        <v>234</v>
      </c>
      <c r="C100" s="73" t="s">
        <v>235</v>
      </c>
      <c r="D100" s="73">
        <v>220</v>
      </c>
      <c r="E100" s="73">
        <v>233</v>
      </c>
      <c r="F100" s="73">
        <v>238</v>
      </c>
      <c r="G100" s="73">
        <v>248</v>
      </c>
      <c r="H100" s="73">
        <v>258</v>
      </c>
      <c r="I100" s="73">
        <v>278</v>
      </c>
      <c r="J100" s="73">
        <v>288</v>
      </c>
      <c r="K100" s="73">
        <v>293</v>
      </c>
      <c r="L100" s="73">
        <v>303</v>
      </c>
      <c r="M100" s="75">
        <v>313</v>
      </c>
      <c r="X100" s="233">
        <v>42467</v>
      </c>
    </row>
    <row r="101" spans="1:24" s="73" customFormat="1" x14ac:dyDescent="0.2">
      <c r="A101" s="73">
        <v>45</v>
      </c>
      <c r="B101" s="73" t="s">
        <v>236</v>
      </c>
      <c r="C101" s="73" t="s">
        <v>237</v>
      </c>
      <c r="D101" s="73">
        <v>181</v>
      </c>
      <c r="E101" s="73">
        <v>186</v>
      </c>
      <c r="F101" s="73">
        <v>191</v>
      </c>
      <c r="G101" s="73">
        <v>201</v>
      </c>
      <c r="H101" s="73">
        <v>211</v>
      </c>
      <c r="I101" s="73">
        <v>226</v>
      </c>
      <c r="J101" s="73">
        <v>231</v>
      </c>
      <c r="K101" s="73">
        <v>242</v>
      </c>
      <c r="L101" s="73">
        <v>246</v>
      </c>
      <c r="M101" s="73">
        <v>251</v>
      </c>
      <c r="U101" s="73">
        <v>85</v>
      </c>
      <c r="V101" s="73">
        <v>90</v>
      </c>
      <c r="W101" s="73">
        <v>95</v>
      </c>
      <c r="X101" s="233">
        <v>42468</v>
      </c>
    </row>
    <row r="102" spans="1:24" s="73" customFormat="1" x14ac:dyDescent="0.2">
      <c r="A102" s="73">
        <v>46</v>
      </c>
      <c r="B102" s="73" t="s">
        <v>238</v>
      </c>
      <c r="C102" s="73" t="s">
        <v>239</v>
      </c>
      <c r="D102" s="75">
        <v>362</v>
      </c>
      <c r="E102" s="75">
        <v>411</v>
      </c>
      <c r="F102" s="75">
        <v>430</v>
      </c>
      <c r="G102" s="75">
        <v>452</v>
      </c>
      <c r="H102" s="75">
        <v>465</v>
      </c>
      <c r="I102" s="75">
        <v>493</v>
      </c>
      <c r="J102" s="75">
        <v>508</v>
      </c>
      <c r="K102" s="75">
        <v>536</v>
      </c>
      <c r="L102" s="75">
        <v>541</v>
      </c>
      <c r="M102" s="73">
        <v>564</v>
      </c>
      <c r="U102" s="73">
        <v>166</v>
      </c>
      <c r="V102" s="73">
        <v>178</v>
      </c>
      <c r="W102" s="73">
        <v>196</v>
      </c>
      <c r="X102" s="233">
        <v>42469</v>
      </c>
    </row>
    <row r="103" spans="1:24" s="73" customFormat="1" x14ac:dyDescent="0.2">
      <c r="A103" s="73">
        <v>47</v>
      </c>
      <c r="B103" s="73" t="s">
        <v>240</v>
      </c>
      <c r="C103" s="73" t="s">
        <v>241</v>
      </c>
      <c r="D103" s="75">
        <v>318</v>
      </c>
      <c r="E103" s="75">
        <v>361</v>
      </c>
      <c r="F103" s="75">
        <v>377</v>
      </c>
      <c r="G103" s="75">
        <v>396</v>
      </c>
      <c r="H103" s="75">
        <v>408</v>
      </c>
      <c r="I103" s="75">
        <v>432</v>
      </c>
      <c r="J103" s="75">
        <v>446</v>
      </c>
      <c r="K103" s="75">
        <v>470</v>
      </c>
      <c r="L103" s="75">
        <v>475</v>
      </c>
      <c r="M103" s="75">
        <v>495</v>
      </c>
      <c r="U103" s="73">
        <v>150</v>
      </c>
      <c r="V103" s="73">
        <v>160</v>
      </c>
      <c r="W103" s="73">
        <v>170</v>
      </c>
      <c r="X103" s="233">
        <v>42470</v>
      </c>
    </row>
    <row r="104" spans="1:24" x14ac:dyDescent="0.2">
      <c r="A104" s="66">
        <v>48</v>
      </c>
      <c r="B104" s="73" t="s">
        <v>468</v>
      </c>
      <c r="C104" s="66" t="s">
        <v>469</v>
      </c>
      <c r="D104" s="66">
        <v>110</v>
      </c>
      <c r="E104" s="66">
        <v>120</v>
      </c>
      <c r="F104" s="66">
        <v>130</v>
      </c>
      <c r="G104" s="66">
        <v>140</v>
      </c>
      <c r="H104" s="66">
        <v>150</v>
      </c>
      <c r="I104" s="66">
        <v>160</v>
      </c>
      <c r="J104" s="66">
        <v>170</v>
      </c>
      <c r="K104" s="66">
        <v>180</v>
      </c>
      <c r="L104" s="66">
        <v>190</v>
      </c>
      <c r="M104" s="66">
        <v>200</v>
      </c>
      <c r="X104" s="233">
        <v>42471</v>
      </c>
    </row>
    <row r="105" spans="1:24" x14ac:dyDescent="0.2">
      <c r="F105" s="73"/>
      <c r="G105" s="73"/>
      <c r="X105" s="233">
        <v>42472</v>
      </c>
    </row>
    <row r="106" spans="1:24" x14ac:dyDescent="0.2">
      <c r="A106" s="315" t="s">
        <v>244</v>
      </c>
      <c r="B106" s="316"/>
      <c r="C106" s="316"/>
      <c r="D106" s="316"/>
      <c r="E106" s="316"/>
      <c r="F106" s="316"/>
      <c r="G106" s="316"/>
      <c r="H106" s="316"/>
      <c r="I106" s="316"/>
      <c r="J106" s="316"/>
      <c r="K106" s="316"/>
      <c r="L106" s="316"/>
      <c r="M106" s="316"/>
      <c r="N106" s="316"/>
      <c r="X106" s="233">
        <v>42473</v>
      </c>
    </row>
    <row r="107" spans="1:24" x14ac:dyDescent="0.2">
      <c r="A107" s="315"/>
      <c r="B107" s="316"/>
      <c r="C107" s="316"/>
      <c r="D107" s="316"/>
      <c r="E107" s="316"/>
      <c r="F107" s="316"/>
      <c r="G107" s="316"/>
      <c r="H107" s="316"/>
      <c r="I107" s="316"/>
      <c r="J107" s="316"/>
      <c r="K107" s="316"/>
      <c r="L107" s="316"/>
      <c r="M107" s="316"/>
      <c r="N107" s="316"/>
      <c r="X107" s="233">
        <v>42474</v>
      </c>
    </row>
    <row r="108" spans="1:24" s="68" customFormat="1" ht="33.75" x14ac:dyDescent="0.2">
      <c r="A108" s="317" t="s">
        <v>161</v>
      </c>
      <c r="B108" s="317" t="s">
        <v>162</v>
      </c>
      <c r="C108" s="317" t="s">
        <v>163</v>
      </c>
      <c r="D108" s="317" t="s">
        <v>245</v>
      </c>
      <c r="E108" s="317" t="s">
        <v>246</v>
      </c>
      <c r="F108" s="317" t="s">
        <v>106</v>
      </c>
      <c r="G108" s="317" t="s">
        <v>107</v>
      </c>
      <c r="H108" s="317" t="s">
        <v>109</v>
      </c>
      <c r="I108" s="317" t="s">
        <v>110</v>
      </c>
      <c r="J108" s="317" t="s">
        <v>111</v>
      </c>
      <c r="K108" s="317" t="s">
        <v>112</v>
      </c>
      <c r="L108" s="317" t="s">
        <v>113</v>
      </c>
      <c r="M108" s="317" t="s">
        <v>115</v>
      </c>
      <c r="N108" s="315"/>
      <c r="X108" s="233">
        <v>42475</v>
      </c>
    </row>
    <row r="109" spans="1:24" s="68" customFormat="1" x14ac:dyDescent="0.2">
      <c r="A109" s="318">
        <v>1</v>
      </c>
      <c r="B109" s="319" t="s">
        <v>164</v>
      </c>
      <c r="C109" s="319" t="s">
        <v>163</v>
      </c>
      <c r="D109" s="318">
        <v>0</v>
      </c>
      <c r="E109" s="318">
        <v>0</v>
      </c>
      <c r="F109" s="318">
        <v>0</v>
      </c>
      <c r="G109" s="318">
        <v>0</v>
      </c>
      <c r="H109" s="318">
        <v>0</v>
      </c>
      <c r="I109" s="318">
        <v>0</v>
      </c>
      <c r="J109" s="318">
        <v>0</v>
      </c>
      <c r="K109" s="318">
        <v>0</v>
      </c>
      <c r="L109" s="318">
        <v>0</v>
      </c>
      <c r="M109" s="318">
        <v>0</v>
      </c>
      <c r="N109" s="315"/>
      <c r="X109" s="233">
        <v>42476</v>
      </c>
    </row>
    <row r="110" spans="1:24" s="68" customFormat="1" x14ac:dyDescent="0.2">
      <c r="A110" s="318">
        <v>2</v>
      </c>
      <c r="B110" s="316" t="s">
        <v>165</v>
      </c>
      <c r="C110" s="319" t="s">
        <v>163</v>
      </c>
      <c r="D110" s="318">
        <v>0</v>
      </c>
      <c r="E110" s="318">
        <v>0</v>
      </c>
      <c r="F110" s="318">
        <v>0</v>
      </c>
      <c r="G110" s="318">
        <v>0</v>
      </c>
      <c r="H110" s="318">
        <v>0</v>
      </c>
      <c r="I110" s="318">
        <v>0</v>
      </c>
      <c r="J110" s="318">
        <v>0</v>
      </c>
      <c r="K110" s="318">
        <v>0</v>
      </c>
      <c r="L110" s="318">
        <v>0</v>
      </c>
      <c r="M110" s="318">
        <v>0</v>
      </c>
      <c r="N110" s="315"/>
      <c r="X110" s="233">
        <v>42477</v>
      </c>
    </row>
    <row r="111" spans="1:24" x14ac:dyDescent="0.2">
      <c r="A111" s="316">
        <v>3</v>
      </c>
      <c r="B111" s="316" t="s">
        <v>166</v>
      </c>
      <c r="C111" s="316" t="s">
        <v>167</v>
      </c>
      <c r="D111" s="316">
        <v>46</v>
      </c>
      <c r="E111" s="316">
        <v>53</v>
      </c>
      <c r="F111" s="316">
        <v>55</v>
      </c>
      <c r="G111" s="316">
        <v>63</v>
      </c>
      <c r="H111" s="316">
        <v>65</v>
      </c>
      <c r="I111" s="316">
        <v>71</v>
      </c>
      <c r="J111" s="316">
        <v>73</v>
      </c>
      <c r="K111" s="316">
        <v>77</v>
      </c>
      <c r="L111" s="316">
        <v>78</v>
      </c>
      <c r="M111" s="316">
        <v>101</v>
      </c>
      <c r="N111" s="316"/>
      <c r="X111" s="233">
        <v>42478</v>
      </c>
    </row>
    <row r="112" spans="1:24" x14ac:dyDescent="0.2">
      <c r="A112" s="316">
        <v>4</v>
      </c>
      <c r="B112" s="316" t="s">
        <v>168</v>
      </c>
      <c r="C112" s="316" t="s">
        <v>169</v>
      </c>
      <c r="D112" s="316">
        <v>195</v>
      </c>
      <c r="E112" s="316">
        <v>225</v>
      </c>
      <c r="F112" s="316">
        <v>250</v>
      </c>
      <c r="G112" s="316">
        <v>285</v>
      </c>
      <c r="H112" s="316">
        <v>325</v>
      </c>
      <c r="I112" s="316">
        <v>350</v>
      </c>
      <c r="J112" s="316">
        <v>385</v>
      </c>
      <c r="K112" s="316">
        <v>405</v>
      </c>
      <c r="L112" s="316">
        <v>420</v>
      </c>
      <c r="M112" s="316">
        <v>465</v>
      </c>
      <c r="N112" s="316"/>
      <c r="X112" s="233">
        <v>42479</v>
      </c>
    </row>
    <row r="113" spans="1:24" x14ac:dyDescent="0.2">
      <c r="A113" s="316">
        <v>5</v>
      </c>
      <c r="B113" s="316" t="s">
        <v>170</v>
      </c>
      <c r="C113" s="316" t="s">
        <v>171</v>
      </c>
      <c r="D113" s="320">
        <v>349</v>
      </c>
      <c r="E113" s="320">
        <v>409</v>
      </c>
      <c r="F113" s="320">
        <v>429</v>
      </c>
      <c r="G113" s="320">
        <v>474</v>
      </c>
      <c r="H113" s="320">
        <v>519</v>
      </c>
      <c r="I113" s="320">
        <v>569</v>
      </c>
      <c r="J113" s="320">
        <v>634</v>
      </c>
      <c r="K113" s="320">
        <v>689</v>
      </c>
      <c r="L113" s="320">
        <v>704</v>
      </c>
      <c r="M113" s="320">
        <v>809</v>
      </c>
      <c r="N113" s="316"/>
      <c r="X113" s="233">
        <v>42480</v>
      </c>
    </row>
    <row r="114" spans="1:24" x14ac:dyDescent="0.2">
      <c r="A114" s="316">
        <v>6</v>
      </c>
      <c r="B114" s="316" t="s">
        <v>172</v>
      </c>
      <c r="C114" s="316" t="s">
        <v>173</v>
      </c>
      <c r="D114" s="320">
        <v>303000</v>
      </c>
      <c r="E114" s="320">
        <v>323000</v>
      </c>
      <c r="F114" s="320">
        <v>358000</v>
      </c>
      <c r="G114" s="320">
        <v>373000</v>
      </c>
      <c r="H114" s="320">
        <v>393000</v>
      </c>
      <c r="I114" s="320">
        <v>408000</v>
      </c>
      <c r="J114" s="320">
        <v>423000</v>
      </c>
      <c r="K114" s="320">
        <v>443000</v>
      </c>
      <c r="L114" s="320">
        <v>458000</v>
      </c>
      <c r="M114" s="320">
        <v>493000</v>
      </c>
      <c r="N114" s="316"/>
      <c r="X114" s="233">
        <v>42481</v>
      </c>
    </row>
    <row r="115" spans="1:24" x14ac:dyDescent="0.2">
      <c r="A115" s="316">
        <v>7</v>
      </c>
      <c r="B115" s="316" t="s">
        <v>174</v>
      </c>
      <c r="C115" s="316" t="s">
        <v>175</v>
      </c>
      <c r="D115" s="320">
        <v>7400</v>
      </c>
      <c r="E115" s="320">
        <v>8000</v>
      </c>
      <c r="F115" s="320">
        <v>8500</v>
      </c>
      <c r="G115" s="320">
        <v>9000</v>
      </c>
      <c r="H115" s="320">
        <v>9500</v>
      </c>
      <c r="I115" s="320">
        <v>10000</v>
      </c>
      <c r="J115" s="320">
        <v>10600</v>
      </c>
      <c r="K115" s="320">
        <v>11150</v>
      </c>
      <c r="L115" s="320">
        <v>11600</v>
      </c>
      <c r="M115" s="320">
        <v>13750</v>
      </c>
      <c r="N115" s="316"/>
      <c r="X115" s="233">
        <v>42482</v>
      </c>
    </row>
    <row r="116" spans="1:24" x14ac:dyDescent="0.2">
      <c r="A116" s="316">
        <v>8</v>
      </c>
      <c r="B116" s="316" t="s">
        <v>176</v>
      </c>
      <c r="C116" s="316" t="s">
        <v>177</v>
      </c>
      <c r="D116" s="320">
        <v>46000</v>
      </c>
      <c r="E116" s="320">
        <v>52000</v>
      </c>
      <c r="F116" s="320">
        <v>57700</v>
      </c>
      <c r="G116" s="320">
        <v>63200</v>
      </c>
      <c r="H116" s="320">
        <v>69000</v>
      </c>
      <c r="I116" s="320">
        <v>74500</v>
      </c>
      <c r="J116" s="320">
        <v>80000</v>
      </c>
      <c r="K116" s="320">
        <v>85500</v>
      </c>
      <c r="L116" s="320">
        <v>91200</v>
      </c>
      <c r="M116" s="320">
        <v>102500</v>
      </c>
      <c r="N116" s="316"/>
      <c r="X116" s="233">
        <v>42483</v>
      </c>
    </row>
    <row r="117" spans="1:24" x14ac:dyDescent="0.2">
      <c r="A117" s="316">
        <v>9</v>
      </c>
      <c r="B117" s="316" t="s">
        <v>178</v>
      </c>
      <c r="C117" s="316" t="s">
        <v>179</v>
      </c>
      <c r="D117" s="316">
        <v>232</v>
      </c>
      <c r="E117" s="316">
        <v>262</v>
      </c>
      <c r="F117" s="316">
        <v>287</v>
      </c>
      <c r="G117" s="316">
        <v>322</v>
      </c>
      <c r="H117" s="316">
        <v>357</v>
      </c>
      <c r="I117" s="316">
        <v>382</v>
      </c>
      <c r="J117" s="316">
        <v>417</v>
      </c>
      <c r="K117" s="316">
        <v>447</v>
      </c>
      <c r="L117" s="316">
        <v>467</v>
      </c>
      <c r="M117" s="316">
        <v>497</v>
      </c>
      <c r="N117" s="316"/>
      <c r="X117" s="233">
        <v>42484</v>
      </c>
    </row>
    <row r="118" spans="1:24" x14ac:dyDescent="0.2">
      <c r="A118" s="316">
        <v>10</v>
      </c>
      <c r="B118" s="316" t="s">
        <v>180</v>
      </c>
      <c r="C118" s="316" t="s">
        <v>181</v>
      </c>
      <c r="D118" s="316">
        <v>82</v>
      </c>
      <c r="E118" s="316">
        <v>97</v>
      </c>
      <c r="F118" s="316">
        <v>107</v>
      </c>
      <c r="G118" s="316">
        <v>118</v>
      </c>
      <c r="H118" s="316">
        <v>129</v>
      </c>
      <c r="I118" s="316">
        <v>138</v>
      </c>
      <c r="J118" s="316">
        <v>154</v>
      </c>
      <c r="K118" s="316">
        <v>159</v>
      </c>
      <c r="L118" s="316">
        <v>164</v>
      </c>
      <c r="M118" s="316">
        <v>179</v>
      </c>
      <c r="N118" s="316"/>
      <c r="X118" s="233">
        <v>42485</v>
      </c>
    </row>
    <row r="119" spans="1:24" x14ac:dyDescent="0.2">
      <c r="A119" s="316">
        <v>11</v>
      </c>
      <c r="B119" s="316" t="s">
        <v>182</v>
      </c>
      <c r="C119" s="316" t="s">
        <v>243</v>
      </c>
      <c r="D119" s="316">
        <v>41</v>
      </c>
      <c r="E119" s="316">
        <v>44</v>
      </c>
      <c r="F119" s="316">
        <v>49</v>
      </c>
      <c r="G119" s="316">
        <v>57</v>
      </c>
      <c r="H119" s="316">
        <v>65</v>
      </c>
      <c r="I119" s="316">
        <v>71</v>
      </c>
      <c r="J119" s="316">
        <v>77</v>
      </c>
      <c r="K119" s="316">
        <v>79</v>
      </c>
      <c r="L119" s="316">
        <v>81</v>
      </c>
      <c r="M119" s="316">
        <v>101</v>
      </c>
      <c r="N119" s="316"/>
      <c r="X119" s="233">
        <v>42486</v>
      </c>
    </row>
    <row r="120" spans="1:24" x14ac:dyDescent="0.2">
      <c r="A120" s="316">
        <v>12</v>
      </c>
      <c r="B120" s="316" t="s">
        <v>184</v>
      </c>
      <c r="C120" s="316" t="s">
        <v>185</v>
      </c>
      <c r="D120" s="320">
        <v>2000</v>
      </c>
      <c r="E120" s="320">
        <v>2100</v>
      </c>
      <c r="F120" s="320">
        <v>2200</v>
      </c>
      <c r="G120" s="320">
        <v>2300</v>
      </c>
      <c r="H120" s="320">
        <v>2400</v>
      </c>
      <c r="I120" s="320">
        <v>2600</v>
      </c>
      <c r="J120" s="320">
        <v>2700</v>
      </c>
      <c r="K120" s="320">
        <v>2800</v>
      </c>
      <c r="L120" s="320">
        <v>3100</v>
      </c>
      <c r="M120" s="320">
        <v>3200</v>
      </c>
      <c r="N120" s="316"/>
      <c r="X120" s="233">
        <v>42487</v>
      </c>
    </row>
    <row r="121" spans="1:24" x14ac:dyDescent="0.2">
      <c r="A121" s="316">
        <v>13</v>
      </c>
      <c r="B121" s="316" t="s">
        <v>186</v>
      </c>
      <c r="C121" s="316" t="s">
        <v>187</v>
      </c>
      <c r="D121" s="316">
        <v>49</v>
      </c>
      <c r="E121" s="316">
        <v>64</v>
      </c>
      <c r="F121" s="316">
        <v>70</v>
      </c>
      <c r="G121" s="316">
        <v>79</v>
      </c>
      <c r="H121" s="316">
        <v>92</v>
      </c>
      <c r="I121" s="316">
        <v>100</v>
      </c>
      <c r="J121" s="316">
        <v>107</v>
      </c>
      <c r="K121" s="316">
        <v>116</v>
      </c>
      <c r="L121" s="316">
        <v>119</v>
      </c>
      <c r="M121" s="316">
        <v>131</v>
      </c>
      <c r="N121" s="316"/>
      <c r="X121" s="233">
        <v>42488</v>
      </c>
    </row>
    <row r="122" spans="1:24" x14ac:dyDescent="0.2">
      <c r="A122" s="316">
        <v>14</v>
      </c>
      <c r="B122" s="316" t="s">
        <v>188</v>
      </c>
      <c r="C122" s="316" t="s">
        <v>189</v>
      </c>
      <c r="D122" s="316">
        <v>48</v>
      </c>
      <c r="E122" s="316">
        <v>62</v>
      </c>
      <c r="F122" s="316">
        <v>68</v>
      </c>
      <c r="G122" s="316">
        <v>76</v>
      </c>
      <c r="H122" s="316">
        <v>88</v>
      </c>
      <c r="I122" s="316">
        <v>96</v>
      </c>
      <c r="J122" s="316">
        <v>102</v>
      </c>
      <c r="K122" s="316">
        <v>111</v>
      </c>
      <c r="L122" s="316">
        <v>113</v>
      </c>
      <c r="M122" s="316">
        <v>125</v>
      </c>
      <c r="N122" s="316"/>
      <c r="X122" s="233">
        <v>42489</v>
      </c>
    </row>
    <row r="123" spans="1:24" x14ac:dyDescent="0.2">
      <c r="A123" s="316">
        <v>15</v>
      </c>
      <c r="B123" s="316" t="s">
        <v>190</v>
      </c>
      <c r="C123" s="316" t="s">
        <v>191</v>
      </c>
      <c r="D123" s="320">
        <v>1875</v>
      </c>
      <c r="E123" s="320">
        <v>1950</v>
      </c>
      <c r="F123" s="320">
        <v>2000</v>
      </c>
      <c r="G123" s="320">
        <v>2050</v>
      </c>
      <c r="H123" s="320">
        <v>2100</v>
      </c>
      <c r="I123" s="320">
        <v>1875</v>
      </c>
      <c r="J123" s="320">
        <v>2250</v>
      </c>
      <c r="K123" s="320">
        <v>2300</v>
      </c>
      <c r="L123" s="320">
        <v>2400</v>
      </c>
      <c r="M123" s="320">
        <v>2600</v>
      </c>
      <c r="N123" s="316"/>
      <c r="X123" s="233">
        <v>42490</v>
      </c>
    </row>
    <row r="124" spans="1:24" x14ac:dyDescent="0.2">
      <c r="A124" s="316">
        <v>16</v>
      </c>
      <c r="B124" s="316" t="s">
        <v>192</v>
      </c>
      <c r="C124" s="316" t="s">
        <v>191</v>
      </c>
      <c r="D124" s="320">
        <v>3420</v>
      </c>
      <c r="E124" s="320">
        <v>3520</v>
      </c>
      <c r="F124" s="320">
        <v>3630</v>
      </c>
      <c r="G124" s="320">
        <v>3730</v>
      </c>
      <c r="H124" s="320">
        <v>3840</v>
      </c>
      <c r="I124" s="320">
        <v>3400</v>
      </c>
      <c r="J124" s="320">
        <v>4075</v>
      </c>
      <c r="K124" s="320">
        <v>4180</v>
      </c>
      <c r="L124" s="320">
        <v>4390</v>
      </c>
      <c r="M124" s="320">
        <v>4750</v>
      </c>
      <c r="N124" s="316"/>
      <c r="X124" s="233">
        <v>42491</v>
      </c>
    </row>
    <row r="125" spans="1:24" x14ac:dyDescent="0.2">
      <c r="A125" s="316">
        <v>17</v>
      </c>
      <c r="B125" s="316" t="s">
        <v>193</v>
      </c>
      <c r="C125" s="316" t="s">
        <v>194</v>
      </c>
      <c r="D125" s="320">
        <v>995</v>
      </c>
      <c r="E125" s="320">
        <v>1105</v>
      </c>
      <c r="F125" s="320">
        <v>1205</v>
      </c>
      <c r="G125" s="320">
        <v>1355</v>
      </c>
      <c r="H125" s="320">
        <v>1505</v>
      </c>
      <c r="I125" s="320">
        <v>1615</v>
      </c>
      <c r="J125" s="320">
        <v>1755</v>
      </c>
      <c r="K125" s="320">
        <v>1880</v>
      </c>
      <c r="L125" s="320">
        <v>1930</v>
      </c>
      <c r="M125" s="320">
        <v>2080</v>
      </c>
      <c r="N125" s="316"/>
      <c r="X125" s="233">
        <v>42492</v>
      </c>
    </row>
    <row r="126" spans="1:24" x14ac:dyDescent="0.2">
      <c r="A126" s="321">
        <v>18</v>
      </c>
      <c r="B126" s="321" t="s">
        <v>195</v>
      </c>
      <c r="C126" s="321" t="s">
        <v>196</v>
      </c>
      <c r="D126" s="320">
        <v>1115</v>
      </c>
      <c r="E126" s="320">
        <v>1215</v>
      </c>
      <c r="F126" s="320">
        <v>1315</v>
      </c>
      <c r="G126" s="320">
        <v>1415</v>
      </c>
      <c r="H126" s="320">
        <v>1515</v>
      </c>
      <c r="I126" s="320">
        <v>1715</v>
      </c>
      <c r="J126" s="320">
        <v>1815</v>
      </c>
      <c r="K126" s="320">
        <v>1915</v>
      </c>
      <c r="L126" s="320">
        <v>2015</v>
      </c>
      <c r="M126" s="320">
        <v>2215</v>
      </c>
      <c r="N126" s="316"/>
      <c r="X126" s="233">
        <v>42493</v>
      </c>
    </row>
    <row r="127" spans="1:24" x14ac:dyDescent="0.2">
      <c r="A127" s="316">
        <v>19</v>
      </c>
      <c r="B127" s="316" t="s">
        <v>197</v>
      </c>
      <c r="C127" s="319" t="s">
        <v>163</v>
      </c>
      <c r="D127" s="316">
        <v>0</v>
      </c>
      <c r="E127" s="316">
        <v>0</v>
      </c>
      <c r="F127" s="316">
        <v>0</v>
      </c>
      <c r="G127" s="316">
        <v>0</v>
      </c>
      <c r="H127" s="316">
        <v>0</v>
      </c>
      <c r="I127" s="316">
        <v>0</v>
      </c>
      <c r="J127" s="316">
        <v>0</v>
      </c>
      <c r="K127" s="316">
        <v>0</v>
      </c>
      <c r="L127" s="316">
        <v>0</v>
      </c>
      <c r="M127" s="316">
        <v>0</v>
      </c>
      <c r="N127" s="316"/>
      <c r="X127" s="233">
        <v>42494</v>
      </c>
    </row>
    <row r="128" spans="1:24" x14ac:dyDescent="0.2">
      <c r="A128" s="316">
        <v>20</v>
      </c>
      <c r="B128" s="316" t="s">
        <v>198</v>
      </c>
      <c r="C128" s="316" t="s">
        <v>199</v>
      </c>
      <c r="D128" s="316">
        <v>72</v>
      </c>
      <c r="E128" s="316">
        <v>82</v>
      </c>
      <c r="F128" s="316">
        <v>93</v>
      </c>
      <c r="G128" s="316">
        <v>98</v>
      </c>
      <c r="H128" s="316">
        <v>119</v>
      </c>
      <c r="I128" s="316">
        <v>129</v>
      </c>
      <c r="J128" s="316">
        <v>142</v>
      </c>
      <c r="K128" s="316">
        <v>151</v>
      </c>
      <c r="L128" s="316">
        <v>166</v>
      </c>
      <c r="M128" s="316">
        <v>198</v>
      </c>
      <c r="N128" s="316"/>
      <c r="X128" s="233">
        <v>42495</v>
      </c>
    </row>
    <row r="129" spans="1:24" x14ac:dyDescent="0.2">
      <c r="A129" s="316">
        <v>21</v>
      </c>
      <c r="B129" s="316" t="s">
        <v>200</v>
      </c>
      <c r="C129" s="316" t="s">
        <v>189</v>
      </c>
      <c r="D129" s="316">
        <v>54</v>
      </c>
      <c r="E129" s="316">
        <v>59</v>
      </c>
      <c r="F129" s="316">
        <v>71</v>
      </c>
      <c r="G129" s="316">
        <v>81</v>
      </c>
      <c r="H129" s="316">
        <v>92</v>
      </c>
      <c r="I129" s="316">
        <v>103</v>
      </c>
      <c r="J129" s="316">
        <v>109</v>
      </c>
      <c r="K129" s="316">
        <v>114</v>
      </c>
      <c r="L129" s="316">
        <v>130</v>
      </c>
      <c r="M129" s="316">
        <v>152</v>
      </c>
      <c r="N129" s="316"/>
      <c r="X129" s="233">
        <v>42496</v>
      </c>
    </row>
    <row r="130" spans="1:24" x14ac:dyDescent="0.2">
      <c r="A130" s="316">
        <v>22</v>
      </c>
      <c r="B130" s="316" t="s">
        <v>201</v>
      </c>
      <c r="C130" s="316" t="s">
        <v>202</v>
      </c>
      <c r="D130" s="320">
        <v>1975</v>
      </c>
      <c r="E130" s="320">
        <v>2125</v>
      </c>
      <c r="F130" s="320">
        <v>2475</v>
      </c>
      <c r="G130" s="320">
        <v>2800</v>
      </c>
      <c r="H130" s="320">
        <v>3125</v>
      </c>
      <c r="I130" s="320">
        <v>3400</v>
      </c>
      <c r="J130" s="320">
        <v>3675</v>
      </c>
      <c r="K130" s="320">
        <v>3850</v>
      </c>
      <c r="L130" s="320">
        <v>4150</v>
      </c>
      <c r="M130" s="320">
        <v>5200</v>
      </c>
      <c r="N130" s="316"/>
      <c r="X130" s="233">
        <v>42497</v>
      </c>
    </row>
    <row r="131" spans="1:24" x14ac:dyDescent="0.2">
      <c r="A131" s="316">
        <v>23</v>
      </c>
      <c r="B131" s="316" t="s">
        <v>203</v>
      </c>
      <c r="C131" s="316" t="s">
        <v>204</v>
      </c>
      <c r="D131" s="320">
        <v>167</v>
      </c>
      <c r="E131" s="320">
        <v>183</v>
      </c>
      <c r="F131" s="320">
        <v>214</v>
      </c>
      <c r="G131" s="320">
        <v>246</v>
      </c>
      <c r="H131" s="320">
        <v>283</v>
      </c>
      <c r="I131" s="320">
        <v>314</v>
      </c>
      <c r="J131" s="320">
        <v>330</v>
      </c>
      <c r="K131" s="320">
        <v>346</v>
      </c>
      <c r="L131" s="320">
        <v>393</v>
      </c>
      <c r="M131" s="320">
        <v>456</v>
      </c>
      <c r="N131" s="316"/>
      <c r="X131" s="233">
        <v>42498</v>
      </c>
    </row>
    <row r="132" spans="1:24" x14ac:dyDescent="0.2">
      <c r="A132" s="316">
        <v>24</v>
      </c>
      <c r="B132" s="316" t="s">
        <v>205</v>
      </c>
      <c r="C132" s="316" t="s">
        <v>206</v>
      </c>
      <c r="D132" s="320">
        <v>104</v>
      </c>
      <c r="E132" s="320">
        <v>110</v>
      </c>
      <c r="F132" s="320">
        <v>115</v>
      </c>
      <c r="G132" s="320">
        <v>120</v>
      </c>
      <c r="H132" s="320">
        <v>125</v>
      </c>
      <c r="I132" s="320">
        <v>130</v>
      </c>
      <c r="J132" s="320">
        <v>135</v>
      </c>
      <c r="K132" s="320">
        <v>140</v>
      </c>
      <c r="L132" s="320">
        <v>145</v>
      </c>
      <c r="M132" s="320">
        <v>155</v>
      </c>
      <c r="N132" s="316"/>
      <c r="X132" s="233">
        <v>42499</v>
      </c>
    </row>
    <row r="133" spans="1:24" x14ac:dyDescent="0.2">
      <c r="A133" s="316">
        <v>25</v>
      </c>
      <c r="B133" s="316" t="s">
        <v>207</v>
      </c>
      <c r="C133" s="316" t="s">
        <v>208</v>
      </c>
      <c r="D133" s="320">
        <v>37</v>
      </c>
      <c r="E133" s="320">
        <v>46</v>
      </c>
      <c r="F133" s="320">
        <v>49</v>
      </c>
      <c r="G133" s="320">
        <v>52</v>
      </c>
      <c r="H133" s="320">
        <v>54</v>
      </c>
      <c r="I133" s="320">
        <v>58</v>
      </c>
      <c r="J133" s="320">
        <v>61</v>
      </c>
      <c r="K133" s="320">
        <v>63</v>
      </c>
      <c r="L133" s="320">
        <v>66</v>
      </c>
      <c r="M133" s="320">
        <v>75</v>
      </c>
      <c r="N133" s="316"/>
      <c r="X133" s="233">
        <v>42500</v>
      </c>
    </row>
    <row r="134" spans="1:24" x14ac:dyDescent="0.2">
      <c r="A134" s="316">
        <v>26</v>
      </c>
      <c r="B134" s="316" t="s">
        <v>209</v>
      </c>
      <c r="C134" s="316" t="s">
        <v>210</v>
      </c>
      <c r="D134" s="316">
        <v>320</v>
      </c>
      <c r="E134" s="316">
        <v>335</v>
      </c>
      <c r="F134" s="316">
        <v>375</v>
      </c>
      <c r="G134" s="316">
        <v>400</v>
      </c>
      <c r="H134" s="316">
        <v>440</v>
      </c>
      <c r="I134" s="316">
        <v>465</v>
      </c>
      <c r="J134" s="316">
        <v>500</v>
      </c>
      <c r="K134" s="316">
        <v>530</v>
      </c>
      <c r="L134" s="316">
        <v>585</v>
      </c>
      <c r="M134" s="316">
        <v>655</v>
      </c>
      <c r="N134" s="316"/>
      <c r="X134" s="233">
        <v>42501</v>
      </c>
    </row>
    <row r="135" spans="1:24" x14ac:dyDescent="0.2">
      <c r="A135" s="316">
        <v>27</v>
      </c>
      <c r="B135" s="316" t="s">
        <v>211</v>
      </c>
      <c r="C135" s="316" t="s">
        <v>212</v>
      </c>
      <c r="D135" s="316">
        <v>40</v>
      </c>
      <c r="E135" s="316">
        <v>43</v>
      </c>
      <c r="F135" s="316">
        <v>45</v>
      </c>
      <c r="G135" s="316">
        <v>47</v>
      </c>
      <c r="H135" s="316">
        <v>52</v>
      </c>
      <c r="I135" s="316">
        <v>54</v>
      </c>
      <c r="J135" s="316">
        <v>56</v>
      </c>
      <c r="K135" s="316">
        <v>58</v>
      </c>
      <c r="L135" s="316">
        <v>61</v>
      </c>
      <c r="M135" s="316">
        <v>65</v>
      </c>
      <c r="N135" s="316"/>
      <c r="X135" s="233">
        <v>42502</v>
      </c>
    </row>
    <row r="136" spans="1:24" x14ac:dyDescent="0.2">
      <c r="A136" s="316">
        <v>28</v>
      </c>
      <c r="B136" s="316" t="s">
        <v>213</v>
      </c>
      <c r="C136" s="316" t="s">
        <v>212</v>
      </c>
      <c r="D136" s="316">
        <v>52</v>
      </c>
      <c r="E136" s="316">
        <v>55</v>
      </c>
      <c r="F136" s="316">
        <v>57</v>
      </c>
      <c r="G136" s="316">
        <v>62</v>
      </c>
      <c r="H136" s="316">
        <v>66</v>
      </c>
      <c r="I136" s="316">
        <v>69</v>
      </c>
      <c r="J136" s="316">
        <v>73</v>
      </c>
      <c r="K136" s="316">
        <v>77</v>
      </c>
      <c r="L136" s="316">
        <v>80</v>
      </c>
      <c r="M136" s="316">
        <v>88</v>
      </c>
      <c r="N136" s="316"/>
      <c r="X136" s="233">
        <v>42503</v>
      </c>
    </row>
    <row r="137" spans="1:24" x14ac:dyDescent="0.2">
      <c r="A137" s="316">
        <v>29</v>
      </c>
      <c r="B137" s="316" t="s">
        <v>214</v>
      </c>
      <c r="C137" s="319" t="s">
        <v>163</v>
      </c>
      <c r="D137" s="316">
        <v>0</v>
      </c>
      <c r="E137" s="316">
        <v>0</v>
      </c>
      <c r="F137" s="316">
        <v>0</v>
      </c>
      <c r="G137" s="316">
        <v>0</v>
      </c>
      <c r="H137" s="316">
        <v>0</v>
      </c>
      <c r="I137" s="316">
        <v>0</v>
      </c>
      <c r="J137" s="316">
        <v>0</v>
      </c>
      <c r="K137" s="316">
        <v>0</v>
      </c>
      <c r="L137" s="316">
        <v>0</v>
      </c>
      <c r="M137" s="316">
        <v>0</v>
      </c>
      <c r="N137" s="316"/>
      <c r="X137" s="233">
        <v>42504</v>
      </c>
    </row>
    <row r="138" spans="1:24" x14ac:dyDescent="0.2">
      <c r="A138" s="316">
        <v>30</v>
      </c>
      <c r="B138" s="316" t="s">
        <v>215</v>
      </c>
      <c r="C138" s="316" t="s">
        <v>216</v>
      </c>
      <c r="D138" s="316">
        <v>32</v>
      </c>
      <c r="E138" s="316">
        <v>34</v>
      </c>
      <c r="F138" s="316">
        <v>35</v>
      </c>
      <c r="G138" s="316">
        <v>37</v>
      </c>
      <c r="H138" s="316">
        <v>39</v>
      </c>
      <c r="I138" s="316">
        <v>41</v>
      </c>
      <c r="J138" s="316">
        <v>43</v>
      </c>
      <c r="K138" s="316">
        <v>44</v>
      </c>
      <c r="L138" s="316">
        <v>46</v>
      </c>
      <c r="M138" s="316">
        <v>52</v>
      </c>
      <c r="N138" s="316"/>
      <c r="X138" s="233">
        <v>42505</v>
      </c>
    </row>
    <row r="139" spans="1:24" x14ac:dyDescent="0.2">
      <c r="A139" s="316">
        <v>31</v>
      </c>
      <c r="B139" s="316" t="s">
        <v>217</v>
      </c>
      <c r="C139" s="316" t="s">
        <v>216</v>
      </c>
      <c r="D139" s="316">
        <v>32</v>
      </c>
      <c r="E139" s="316">
        <v>34</v>
      </c>
      <c r="F139" s="316">
        <v>35</v>
      </c>
      <c r="G139" s="316">
        <v>37</v>
      </c>
      <c r="H139" s="316">
        <v>39</v>
      </c>
      <c r="I139" s="316">
        <v>41</v>
      </c>
      <c r="J139" s="316">
        <v>43</v>
      </c>
      <c r="K139" s="316">
        <v>44</v>
      </c>
      <c r="L139" s="316">
        <v>46</v>
      </c>
      <c r="M139" s="316">
        <v>52</v>
      </c>
      <c r="N139" s="316"/>
      <c r="X139" s="233">
        <v>42506</v>
      </c>
    </row>
    <row r="140" spans="1:24" x14ac:dyDescent="0.2">
      <c r="A140" s="316">
        <v>32</v>
      </c>
      <c r="B140" s="316" t="s">
        <v>218</v>
      </c>
      <c r="C140" s="316" t="s">
        <v>219</v>
      </c>
      <c r="D140" s="320">
        <v>35</v>
      </c>
      <c r="E140" s="320">
        <v>37</v>
      </c>
      <c r="F140" s="320">
        <v>38</v>
      </c>
      <c r="G140" s="320">
        <v>40</v>
      </c>
      <c r="H140" s="320">
        <v>42</v>
      </c>
      <c r="I140" s="320">
        <v>45</v>
      </c>
      <c r="J140" s="320">
        <v>47</v>
      </c>
      <c r="K140" s="320">
        <v>48</v>
      </c>
      <c r="L140" s="320">
        <v>50</v>
      </c>
      <c r="M140" s="320">
        <v>56</v>
      </c>
      <c r="N140" s="316"/>
      <c r="X140" s="233">
        <v>42507</v>
      </c>
    </row>
    <row r="141" spans="1:24" x14ac:dyDescent="0.2">
      <c r="A141" s="316">
        <v>33</v>
      </c>
      <c r="B141" s="316" t="s">
        <v>220</v>
      </c>
      <c r="C141" s="316" t="s">
        <v>216</v>
      </c>
      <c r="D141" s="320">
        <v>32</v>
      </c>
      <c r="E141" s="320">
        <v>34</v>
      </c>
      <c r="F141" s="320">
        <v>35</v>
      </c>
      <c r="G141" s="320">
        <v>37</v>
      </c>
      <c r="H141" s="320">
        <v>39</v>
      </c>
      <c r="I141" s="320">
        <v>41</v>
      </c>
      <c r="J141" s="320">
        <v>43</v>
      </c>
      <c r="K141" s="320">
        <v>44</v>
      </c>
      <c r="L141" s="320">
        <v>46</v>
      </c>
      <c r="M141" s="320">
        <v>52</v>
      </c>
      <c r="N141" s="316"/>
      <c r="X141" s="233">
        <v>42508</v>
      </c>
    </row>
    <row r="142" spans="1:24" x14ac:dyDescent="0.2">
      <c r="A142" s="316">
        <v>34</v>
      </c>
      <c r="B142" s="316" t="s">
        <v>221</v>
      </c>
      <c r="C142" s="316" t="s">
        <v>216</v>
      </c>
      <c r="D142" s="320">
        <v>32</v>
      </c>
      <c r="E142" s="320">
        <v>34</v>
      </c>
      <c r="F142" s="320">
        <v>35</v>
      </c>
      <c r="G142" s="320">
        <v>37</v>
      </c>
      <c r="H142" s="320">
        <v>39</v>
      </c>
      <c r="I142" s="320">
        <v>41</v>
      </c>
      <c r="J142" s="320">
        <v>43</v>
      </c>
      <c r="K142" s="320">
        <v>44</v>
      </c>
      <c r="L142" s="320">
        <v>46</v>
      </c>
      <c r="M142" s="320">
        <v>52</v>
      </c>
      <c r="N142" s="316"/>
      <c r="X142" s="233">
        <v>42509</v>
      </c>
    </row>
    <row r="143" spans="1:24" x14ac:dyDescent="0.2">
      <c r="A143" s="316">
        <v>35</v>
      </c>
      <c r="B143" s="316" t="s">
        <v>222</v>
      </c>
      <c r="C143" s="316" t="s">
        <v>223</v>
      </c>
      <c r="D143" s="320">
        <v>37</v>
      </c>
      <c r="E143" s="320">
        <v>42</v>
      </c>
      <c r="F143" s="320">
        <v>47</v>
      </c>
      <c r="G143" s="320">
        <v>49</v>
      </c>
      <c r="H143" s="320">
        <v>51</v>
      </c>
      <c r="I143" s="320">
        <v>53</v>
      </c>
      <c r="J143" s="320">
        <v>55</v>
      </c>
      <c r="K143" s="320">
        <v>56</v>
      </c>
      <c r="L143" s="320">
        <v>58</v>
      </c>
      <c r="M143" s="320">
        <v>64</v>
      </c>
      <c r="N143" s="316"/>
      <c r="X143" s="233">
        <v>42510</v>
      </c>
    </row>
    <row r="144" spans="1:24" x14ac:dyDescent="0.2">
      <c r="A144" s="316">
        <v>36</v>
      </c>
      <c r="B144" s="316" t="s">
        <v>224</v>
      </c>
      <c r="C144" s="316" t="s">
        <v>216</v>
      </c>
      <c r="D144" s="316">
        <v>32</v>
      </c>
      <c r="E144" s="316">
        <v>34</v>
      </c>
      <c r="F144" s="316">
        <v>35</v>
      </c>
      <c r="G144" s="316">
        <v>37</v>
      </c>
      <c r="H144" s="316">
        <v>39</v>
      </c>
      <c r="I144" s="316">
        <v>41</v>
      </c>
      <c r="J144" s="316">
        <v>43</v>
      </c>
      <c r="K144" s="316">
        <v>44</v>
      </c>
      <c r="L144" s="316">
        <v>46</v>
      </c>
      <c r="M144" s="316">
        <v>52</v>
      </c>
      <c r="N144" s="316"/>
      <c r="X144" s="233">
        <v>42511</v>
      </c>
    </row>
    <row r="145" spans="1:24" x14ac:dyDescent="0.2">
      <c r="A145" s="316">
        <v>37</v>
      </c>
      <c r="B145" s="316" t="s">
        <v>225</v>
      </c>
      <c r="C145" s="316" t="s">
        <v>216</v>
      </c>
      <c r="D145" s="316">
        <v>32</v>
      </c>
      <c r="E145" s="316">
        <v>34</v>
      </c>
      <c r="F145" s="316">
        <v>35</v>
      </c>
      <c r="G145" s="316">
        <v>37</v>
      </c>
      <c r="H145" s="316">
        <v>39</v>
      </c>
      <c r="I145" s="316">
        <v>41</v>
      </c>
      <c r="J145" s="316">
        <v>43</v>
      </c>
      <c r="K145" s="316">
        <v>44</v>
      </c>
      <c r="L145" s="316">
        <v>46</v>
      </c>
      <c r="M145" s="316">
        <v>52</v>
      </c>
      <c r="N145" s="316"/>
      <c r="X145" s="233">
        <v>42512</v>
      </c>
    </row>
    <row r="146" spans="1:24" x14ac:dyDescent="0.2">
      <c r="A146" s="316">
        <v>38</v>
      </c>
      <c r="B146" s="316" t="s">
        <v>226</v>
      </c>
      <c r="C146" s="316" t="s">
        <v>223</v>
      </c>
      <c r="D146" s="316">
        <v>39</v>
      </c>
      <c r="E146" s="316">
        <v>41</v>
      </c>
      <c r="F146" s="316">
        <v>42</v>
      </c>
      <c r="G146" s="316">
        <v>45</v>
      </c>
      <c r="H146" s="316">
        <v>47</v>
      </c>
      <c r="I146" s="316">
        <v>50</v>
      </c>
      <c r="J146" s="316">
        <v>52</v>
      </c>
      <c r="K146" s="316">
        <v>53</v>
      </c>
      <c r="L146" s="316">
        <v>56</v>
      </c>
      <c r="M146" s="316">
        <v>63</v>
      </c>
      <c r="N146" s="316"/>
      <c r="X146" s="233">
        <v>42513</v>
      </c>
    </row>
    <row r="147" spans="1:24" x14ac:dyDescent="0.2">
      <c r="A147" s="316">
        <v>39</v>
      </c>
      <c r="B147" s="316" t="s">
        <v>227</v>
      </c>
      <c r="C147" s="316" t="s">
        <v>228</v>
      </c>
      <c r="D147" s="320">
        <v>365</v>
      </c>
      <c r="E147" s="320">
        <v>390</v>
      </c>
      <c r="F147" s="320">
        <v>425</v>
      </c>
      <c r="G147" s="320">
        <v>455</v>
      </c>
      <c r="H147" s="320">
        <v>485</v>
      </c>
      <c r="I147" s="320">
        <v>545</v>
      </c>
      <c r="J147" s="320">
        <v>555</v>
      </c>
      <c r="K147" s="320">
        <v>605</v>
      </c>
      <c r="L147" s="320">
        <v>645</v>
      </c>
      <c r="M147" s="320">
        <v>785</v>
      </c>
      <c r="N147" s="316"/>
      <c r="X147" s="233">
        <v>42514</v>
      </c>
    </row>
    <row r="148" spans="1:24" x14ac:dyDescent="0.2">
      <c r="A148" s="316">
        <v>40</v>
      </c>
      <c r="B148" s="316" t="s">
        <v>229</v>
      </c>
      <c r="C148" s="316" t="s">
        <v>230</v>
      </c>
      <c r="D148" s="316">
        <v>52</v>
      </c>
      <c r="E148" s="316">
        <v>54</v>
      </c>
      <c r="F148" s="316">
        <v>58</v>
      </c>
      <c r="G148" s="316">
        <v>63</v>
      </c>
      <c r="H148" s="316">
        <v>69</v>
      </c>
      <c r="I148" s="316">
        <v>74</v>
      </c>
      <c r="J148" s="316">
        <v>80</v>
      </c>
      <c r="K148" s="316">
        <v>85</v>
      </c>
      <c r="L148" s="316">
        <v>91</v>
      </c>
      <c r="M148" s="316">
        <v>102</v>
      </c>
      <c r="N148" s="316"/>
      <c r="X148" s="233">
        <v>42515</v>
      </c>
    </row>
    <row r="149" spans="1:24" x14ac:dyDescent="0.2">
      <c r="A149" s="316">
        <v>41</v>
      </c>
      <c r="B149" s="316" t="s">
        <v>90</v>
      </c>
      <c r="C149" s="316" t="s">
        <v>90</v>
      </c>
      <c r="D149" s="316">
        <v>0</v>
      </c>
      <c r="E149" s="316">
        <v>0</v>
      </c>
      <c r="F149" s="316">
        <v>0</v>
      </c>
      <c r="G149" s="316">
        <v>0</v>
      </c>
      <c r="H149" s="316">
        <v>0</v>
      </c>
      <c r="I149" s="316">
        <v>0</v>
      </c>
      <c r="J149" s="316">
        <v>0</v>
      </c>
      <c r="K149" s="316">
        <v>0</v>
      </c>
      <c r="L149" s="316">
        <v>0</v>
      </c>
      <c r="M149" s="316">
        <v>0</v>
      </c>
      <c r="N149" s="316"/>
      <c r="X149" s="233">
        <v>42516</v>
      </c>
    </row>
    <row r="150" spans="1:24" x14ac:dyDescent="0.2">
      <c r="A150" s="316">
        <v>42</v>
      </c>
      <c r="B150" s="321" t="s">
        <v>231</v>
      </c>
      <c r="C150" s="321" t="s">
        <v>232</v>
      </c>
      <c r="D150" s="316">
        <v>24</v>
      </c>
      <c r="E150" s="316">
        <v>25</v>
      </c>
      <c r="F150" s="316">
        <v>26</v>
      </c>
      <c r="G150" s="316">
        <v>27</v>
      </c>
      <c r="H150" s="316">
        <v>28</v>
      </c>
      <c r="I150" s="316">
        <v>30</v>
      </c>
      <c r="J150" s="316">
        <v>31</v>
      </c>
      <c r="K150" s="316">
        <v>32</v>
      </c>
      <c r="L150" s="316">
        <v>33</v>
      </c>
      <c r="M150" s="316">
        <v>36</v>
      </c>
      <c r="N150" s="316"/>
      <c r="X150" s="233">
        <v>42517</v>
      </c>
    </row>
    <row r="151" spans="1:24" x14ac:dyDescent="0.2">
      <c r="A151" s="316">
        <v>43</v>
      </c>
      <c r="B151" s="316" t="s">
        <v>233</v>
      </c>
      <c r="C151" s="319" t="s">
        <v>163</v>
      </c>
      <c r="D151" s="316">
        <v>0</v>
      </c>
      <c r="E151" s="316">
        <v>0</v>
      </c>
      <c r="F151" s="316">
        <v>0</v>
      </c>
      <c r="G151" s="316">
        <v>0</v>
      </c>
      <c r="H151" s="316">
        <v>0</v>
      </c>
      <c r="I151" s="316">
        <v>0</v>
      </c>
      <c r="J151" s="316">
        <v>0</v>
      </c>
      <c r="K151" s="316">
        <v>0</v>
      </c>
      <c r="L151" s="316">
        <v>0</v>
      </c>
      <c r="M151" s="316">
        <v>0</v>
      </c>
      <c r="N151" s="316"/>
      <c r="X151" s="233">
        <v>42518</v>
      </c>
    </row>
    <row r="152" spans="1:24" x14ac:dyDescent="0.2">
      <c r="A152" s="316">
        <v>44</v>
      </c>
      <c r="B152" s="316" t="s">
        <v>234</v>
      </c>
      <c r="C152" s="316" t="s">
        <v>235</v>
      </c>
      <c r="D152" s="316">
        <v>183</v>
      </c>
      <c r="E152" s="316">
        <v>193</v>
      </c>
      <c r="F152" s="316">
        <v>203</v>
      </c>
      <c r="G152" s="316">
        <v>213</v>
      </c>
      <c r="H152" s="316">
        <v>228</v>
      </c>
      <c r="I152" s="316">
        <v>243</v>
      </c>
      <c r="J152" s="316">
        <v>253</v>
      </c>
      <c r="K152" s="316">
        <v>263</v>
      </c>
      <c r="L152" s="316">
        <v>273</v>
      </c>
      <c r="M152" s="320">
        <v>298</v>
      </c>
      <c r="N152" s="316"/>
      <c r="X152" s="233">
        <v>42519</v>
      </c>
    </row>
    <row r="153" spans="1:24" x14ac:dyDescent="0.2">
      <c r="A153" s="316">
        <v>45</v>
      </c>
      <c r="B153" s="316" t="s">
        <v>236</v>
      </c>
      <c r="C153" s="316" t="s">
        <v>237</v>
      </c>
      <c r="D153" s="316">
        <v>152</v>
      </c>
      <c r="E153" s="316">
        <v>157</v>
      </c>
      <c r="F153" s="316">
        <v>167</v>
      </c>
      <c r="G153" s="316">
        <v>172</v>
      </c>
      <c r="H153" s="316">
        <v>177</v>
      </c>
      <c r="I153" s="316">
        <v>192</v>
      </c>
      <c r="J153" s="316">
        <v>197</v>
      </c>
      <c r="K153" s="316">
        <v>212</v>
      </c>
      <c r="L153" s="316">
        <v>222</v>
      </c>
      <c r="M153" s="316">
        <v>237</v>
      </c>
      <c r="N153" s="316"/>
      <c r="X153" s="233">
        <v>42520</v>
      </c>
    </row>
    <row r="154" spans="1:24" x14ac:dyDescent="0.2">
      <c r="A154" s="316">
        <v>46</v>
      </c>
      <c r="B154" s="316" t="s">
        <v>238</v>
      </c>
      <c r="C154" s="316" t="s">
        <v>239</v>
      </c>
      <c r="D154" s="320">
        <v>280</v>
      </c>
      <c r="E154" s="320">
        <v>316</v>
      </c>
      <c r="F154" s="320">
        <v>335</v>
      </c>
      <c r="G154" s="320">
        <v>352</v>
      </c>
      <c r="H154" s="320">
        <v>364</v>
      </c>
      <c r="I154" s="320">
        <v>389</v>
      </c>
      <c r="J154" s="320">
        <v>401</v>
      </c>
      <c r="K154" s="320">
        <v>419</v>
      </c>
      <c r="L154" s="320">
        <v>425</v>
      </c>
      <c r="M154" s="316">
        <v>480</v>
      </c>
      <c r="N154" s="316"/>
      <c r="X154" s="233">
        <v>42521</v>
      </c>
    </row>
    <row r="155" spans="1:24" x14ac:dyDescent="0.2">
      <c r="A155" s="316">
        <v>47</v>
      </c>
      <c r="B155" s="316" t="s">
        <v>240</v>
      </c>
      <c r="C155" s="316" t="s">
        <v>241</v>
      </c>
      <c r="D155" s="320">
        <v>246</v>
      </c>
      <c r="E155" s="320">
        <v>278</v>
      </c>
      <c r="F155" s="320">
        <v>294</v>
      </c>
      <c r="G155" s="320">
        <v>309</v>
      </c>
      <c r="H155" s="320">
        <v>320</v>
      </c>
      <c r="I155" s="320">
        <v>342</v>
      </c>
      <c r="J155" s="320">
        <v>352</v>
      </c>
      <c r="K155" s="320">
        <v>368</v>
      </c>
      <c r="L155" s="320">
        <v>373</v>
      </c>
      <c r="M155" s="320">
        <v>421</v>
      </c>
      <c r="N155" s="316"/>
      <c r="X155" s="233">
        <v>42522</v>
      </c>
    </row>
    <row r="156" spans="1:24" x14ac:dyDescent="0.2">
      <c r="A156" s="316">
        <v>48</v>
      </c>
      <c r="B156" s="316" t="s">
        <v>468</v>
      </c>
      <c r="C156" s="316" t="s">
        <v>469</v>
      </c>
      <c r="D156" s="316"/>
      <c r="E156" s="316"/>
      <c r="F156" s="316"/>
      <c r="G156" s="316"/>
      <c r="H156" s="316"/>
      <c r="I156" s="316"/>
      <c r="J156" s="316"/>
      <c r="K156" s="316"/>
      <c r="L156" s="316"/>
      <c r="M156" s="316"/>
      <c r="N156" s="316"/>
      <c r="X156" s="233">
        <v>42523</v>
      </c>
    </row>
    <row r="157" spans="1:24" x14ac:dyDescent="0.2">
      <c r="A157" s="68" t="s">
        <v>471</v>
      </c>
      <c r="X157" s="233">
        <v>42524</v>
      </c>
    </row>
    <row r="158" spans="1:24" x14ac:dyDescent="0.2">
      <c r="A158" s="68"/>
      <c r="X158" s="233">
        <v>42525</v>
      </c>
    </row>
    <row r="159" spans="1:24" ht="33.75" x14ac:dyDescent="0.2">
      <c r="A159" s="69" t="s">
        <v>161</v>
      </c>
      <c r="B159" s="69" t="s">
        <v>162</v>
      </c>
      <c r="C159" s="69" t="s">
        <v>163</v>
      </c>
      <c r="D159" s="80" t="s">
        <v>247</v>
      </c>
      <c r="E159" s="80" t="s">
        <v>248</v>
      </c>
      <c r="X159" s="233">
        <v>42526</v>
      </c>
    </row>
    <row r="160" spans="1:24" s="73" customFormat="1" x14ac:dyDescent="0.2">
      <c r="A160" s="81">
        <v>1</v>
      </c>
      <c r="B160" s="78" t="s">
        <v>164</v>
      </c>
      <c r="C160" s="78" t="s">
        <v>163</v>
      </c>
      <c r="D160" s="81">
        <v>0</v>
      </c>
      <c r="E160" s="81">
        <v>0</v>
      </c>
      <c r="F160" s="81"/>
      <c r="G160" s="81"/>
      <c r="H160" s="81"/>
      <c r="I160" s="81"/>
      <c r="J160" s="81"/>
      <c r="K160" s="81"/>
      <c r="L160" s="81"/>
      <c r="M160" s="81"/>
      <c r="X160" s="233">
        <v>42527</v>
      </c>
    </row>
    <row r="161" spans="1:24" s="73" customFormat="1" x14ac:dyDescent="0.2">
      <c r="A161" s="81">
        <v>2</v>
      </c>
      <c r="B161" s="73" t="s">
        <v>165</v>
      </c>
      <c r="C161" s="78" t="s">
        <v>163</v>
      </c>
      <c r="D161" s="81">
        <v>0</v>
      </c>
      <c r="E161" s="81">
        <v>0</v>
      </c>
      <c r="F161" s="81"/>
      <c r="G161" s="81"/>
      <c r="H161" s="81"/>
      <c r="I161" s="81"/>
      <c r="J161" s="81"/>
      <c r="K161" s="81"/>
      <c r="L161" s="81"/>
      <c r="M161" s="81"/>
      <c r="X161" s="233">
        <v>42528</v>
      </c>
    </row>
    <row r="162" spans="1:24" s="73" customFormat="1" x14ac:dyDescent="0.2">
      <c r="A162" s="73">
        <v>3</v>
      </c>
      <c r="B162" s="73" t="s">
        <v>166</v>
      </c>
      <c r="C162" s="73" t="s">
        <v>167</v>
      </c>
      <c r="D162" s="73">
        <v>39</v>
      </c>
      <c r="E162" s="73">
        <v>34</v>
      </c>
      <c r="X162" s="233">
        <v>42529</v>
      </c>
    </row>
    <row r="163" spans="1:24" s="73" customFormat="1" x14ac:dyDescent="0.2">
      <c r="A163" s="73">
        <v>4</v>
      </c>
      <c r="B163" s="73" t="s">
        <v>168</v>
      </c>
      <c r="C163" s="73" t="s">
        <v>169</v>
      </c>
      <c r="D163" s="73">
        <v>110</v>
      </c>
      <c r="E163" s="73">
        <v>110</v>
      </c>
      <c r="X163" s="233">
        <v>42530</v>
      </c>
    </row>
    <row r="164" spans="1:24" s="73" customFormat="1" x14ac:dyDescent="0.2">
      <c r="A164" s="73">
        <v>5</v>
      </c>
      <c r="B164" s="73" t="s">
        <v>170</v>
      </c>
      <c r="C164" s="73" t="s">
        <v>171</v>
      </c>
      <c r="D164" s="75">
        <v>250</v>
      </c>
      <c r="E164" s="75">
        <v>220</v>
      </c>
      <c r="X164" s="233">
        <v>42531</v>
      </c>
    </row>
    <row r="165" spans="1:24" s="73" customFormat="1" x14ac:dyDescent="0.2">
      <c r="A165" s="73">
        <v>6</v>
      </c>
      <c r="B165" s="73" t="s">
        <v>172</v>
      </c>
      <c r="C165" s="73" t="s">
        <v>173</v>
      </c>
      <c r="D165" s="75">
        <v>26300</v>
      </c>
      <c r="E165" s="75">
        <v>230000</v>
      </c>
      <c r="X165" s="233">
        <v>42532</v>
      </c>
    </row>
    <row r="166" spans="1:24" s="73" customFormat="1" x14ac:dyDescent="0.2">
      <c r="A166" s="73">
        <v>7</v>
      </c>
      <c r="B166" s="73" t="s">
        <v>174</v>
      </c>
      <c r="C166" s="73" t="s">
        <v>175</v>
      </c>
      <c r="D166" s="75">
        <v>4100</v>
      </c>
      <c r="E166" s="75">
        <v>3550</v>
      </c>
      <c r="X166" s="233">
        <v>42533</v>
      </c>
    </row>
    <row r="167" spans="1:24" s="73" customFormat="1" x14ac:dyDescent="0.2">
      <c r="A167" s="73">
        <v>8</v>
      </c>
      <c r="B167" s="73" t="s">
        <v>176</v>
      </c>
      <c r="C167" s="73" t="s">
        <v>177</v>
      </c>
      <c r="D167" s="75">
        <v>29100</v>
      </c>
      <c r="E167" s="75">
        <v>25500</v>
      </c>
      <c r="X167" s="233">
        <v>42534</v>
      </c>
    </row>
    <row r="168" spans="1:24" s="73" customFormat="1" x14ac:dyDescent="0.2">
      <c r="A168" s="73">
        <v>9</v>
      </c>
      <c r="B168" s="73" t="s">
        <v>178</v>
      </c>
      <c r="C168" s="73" t="s">
        <v>179</v>
      </c>
      <c r="D168" s="73">
        <v>140</v>
      </c>
      <c r="E168" s="73">
        <v>120</v>
      </c>
      <c r="X168" s="233">
        <v>42535</v>
      </c>
    </row>
    <row r="169" spans="1:24" s="73" customFormat="1" x14ac:dyDescent="0.2">
      <c r="A169" s="73">
        <v>10</v>
      </c>
      <c r="B169" s="73" t="s">
        <v>180</v>
      </c>
      <c r="C169" s="73" t="s">
        <v>181</v>
      </c>
      <c r="D169" s="73">
        <v>74</v>
      </c>
      <c r="E169" s="73">
        <v>65</v>
      </c>
      <c r="X169" s="233">
        <v>42536</v>
      </c>
    </row>
    <row r="170" spans="1:24" s="73" customFormat="1" x14ac:dyDescent="0.2">
      <c r="A170" s="73">
        <v>11</v>
      </c>
      <c r="B170" s="73" t="s">
        <v>182</v>
      </c>
      <c r="C170" s="73" t="s">
        <v>243</v>
      </c>
      <c r="D170" s="73">
        <v>27</v>
      </c>
      <c r="E170" s="73">
        <v>24</v>
      </c>
      <c r="X170" s="233">
        <v>42537</v>
      </c>
    </row>
    <row r="171" spans="1:24" s="73" customFormat="1" x14ac:dyDescent="0.2">
      <c r="A171" s="73">
        <v>12</v>
      </c>
      <c r="B171" s="73" t="s">
        <v>184</v>
      </c>
      <c r="C171" s="73" t="s">
        <v>185</v>
      </c>
      <c r="D171" s="75">
        <v>1240</v>
      </c>
      <c r="E171" s="75">
        <v>1080</v>
      </c>
      <c r="X171" s="233">
        <v>42538</v>
      </c>
    </row>
    <row r="172" spans="1:24" s="73" customFormat="1" x14ac:dyDescent="0.2">
      <c r="A172" s="73">
        <v>13</v>
      </c>
      <c r="B172" s="73" t="s">
        <v>186</v>
      </c>
      <c r="C172" s="73" t="s">
        <v>187</v>
      </c>
      <c r="D172" s="73">
        <v>42</v>
      </c>
      <c r="E172" s="73">
        <v>37</v>
      </c>
      <c r="X172" s="233">
        <v>42539</v>
      </c>
    </row>
    <row r="173" spans="1:24" s="73" customFormat="1" x14ac:dyDescent="0.2">
      <c r="A173" s="73">
        <v>14</v>
      </c>
      <c r="B173" s="73" t="s">
        <v>188</v>
      </c>
      <c r="C173" s="73" t="s">
        <v>189</v>
      </c>
      <c r="D173" s="73">
        <v>39</v>
      </c>
      <c r="E173" s="73">
        <v>34</v>
      </c>
      <c r="X173" s="233">
        <v>42540</v>
      </c>
    </row>
    <row r="174" spans="1:24" s="73" customFormat="1" x14ac:dyDescent="0.2">
      <c r="A174" s="73">
        <v>15</v>
      </c>
      <c r="B174" s="73" t="s">
        <v>190</v>
      </c>
      <c r="C174" s="73" t="s">
        <v>191</v>
      </c>
      <c r="D174" s="75">
        <v>1030</v>
      </c>
      <c r="E174" s="75">
        <v>900</v>
      </c>
      <c r="X174" s="233">
        <v>42541</v>
      </c>
    </row>
    <row r="175" spans="1:24" s="73" customFormat="1" x14ac:dyDescent="0.2">
      <c r="A175" s="73">
        <v>16</v>
      </c>
      <c r="B175" s="73" t="s">
        <v>192</v>
      </c>
      <c r="C175" s="73" t="s">
        <v>191</v>
      </c>
      <c r="D175" s="75">
        <v>2000</v>
      </c>
      <c r="E175" s="75">
        <v>1750</v>
      </c>
      <c r="X175" s="233">
        <v>42542</v>
      </c>
    </row>
    <row r="176" spans="1:24" s="73" customFormat="1" x14ac:dyDescent="0.2">
      <c r="A176" s="73">
        <v>17</v>
      </c>
      <c r="B176" s="73" t="s">
        <v>193</v>
      </c>
      <c r="C176" s="73" t="s">
        <v>194</v>
      </c>
      <c r="D176" s="75">
        <v>810</v>
      </c>
      <c r="E176" s="75">
        <v>710</v>
      </c>
      <c r="X176" s="233">
        <v>42543</v>
      </c>
    </row>
    <row r="177" spans="1:24" s="73" customFormat="1" x14ac:dyDescent="0.2">
      <c r="A177" s="77">
        <v>18</v>
      </c>
      <c r="B177" s="77" t="s">
        <v>195</v>
      </c>
      <c r="C177" s="77" t="s">
        <v>196</v>
      </c>
      <c r="D177" s="75">
        <v>940</v>
      </c>
      <c r="E177" s="75">
        <v>820</v>
      </c>
      <c r="X177" s="233">
        <v>42544</v>
      </c>
    </row>
    <row r="178" spans="1:24" s="73" customFormat="1" x14ac:dyDescent="0.2">
      <c r="A178" s="73">
        <v>19</v>
      </c>
      <c r="B178" s="73" t="s">
        <v>197</v>
      </c>
      <c r="C178" s="78" t="s">
        <v>163</v>
      </c>
      <c r="D178" s="73">
        <v>0</v>
      </c>
      <c r="E178" s="73">
        <v>0</v>
      </c>
      <c r="X178" s="233">
        <v>42545</v>
      </c>
    </row>
    <row r="179" spans="1:24" s="73" customFormat="1" x14ac:dyDescent="0.2">
      <c r="A179" s="73">
        <v>20</v>
      </c>
      <c r="B179" s="73" t="s">
        <v>198</v>
      </c>
      <c r="C179" s="73" t="s">
        <v>199</v>
      </c>
      <c r="D179" s="73">
        <v>55</v>
      </c>
      <c r="E179" s="73">
        <v>47</v>
      </c>
      <c r="X179" s="233">
        <v>42546</v>
      </c>
    </row>
    <row r="180" spans="1:24" s="73" customFormat="1" x14ac:dyDescent="0.2">
      <c r="A180" s="73">
        <v>21</v>
      </c>
      <c r="B180" s="73" t="s">
        <v>200</v>
      </c>
      <c r="C180" s="73" t="s">
        <v>189</v>
      </c>
      <c r="D180" s="73">
        <v>46</v>
      </c>
      <c r="E180" s="73">
        <v>39</v>
      </c>
      <c r="X180" s="233">
        <v>42547</v>
      </c>
    </row>
    <row r="181" spans="1:24" s="73" customFormat="1" x14ac:dyDescent="0.2">
      <c r="A181" s="73">
        <v>22</v>
      </c>
      <c r="B181" s="73" t="s">
        <v>201</v>
      </c>
      <c r="C181" s="73" t="s">
        <v>202</v>
      </c>
      <c r="D181" s="75">
        <v>1580</v>
      </c>
      <c r="E181" s="75">
        <v>1440</v>
      </c>
      <c r="X181" s="233">
        <v>42548</v>
      </c>
    </row>
    <row r="182" spans="1:24" s="73" customFormat="1" x14ac:dyDescent="0.2">
      <c r="A182" s="73">
        <v>23</v>
      </c>
      <c r="B182" s="73" t="s">
        <v>203</v>
      </c>
      <c r="C182" s="73" t="s">
        <v>204</v>
      </c>
      <c r="D182" s="75">
        <v>118</v>
      </c>
      <c r="E182" s="75">
        <v>100</v>
      </c>
      <c r="X182" s="233">
        <v>42549</v>
      </c>
    </row>
    <row r="183" spans="1:24" s="73" customFormat="1" x14ac:dyDescent="0.2">
      <c r="A183" s="73">
        <v>24</v>
      </c>
      <c r="B183" s="73" t="s">
        <v>205</v>
      </c>
      <c r="C183" s="73" t="s">
        <v>206</v>
      </c>
      <c r="D183" s="75">
        <v>95</v>
      </c>
      <c r="E183" s="75">
        <v>83</v>
      </c>
      <c r="X183" s="233">
        <v>42550</v>
      </c>
    </row>
    <row r="184" spans="1:24" s="73" customFormat="1" x14ac:dyDescent="0.2">
      <c r="A184" s="73">
        <v>25</v>
      </c>
      <c r="B184" s="73" t="s">
        <v>207</v>
      </c>
      <c r="C184" s="73" t="s">
        <v>208</v>
      </c>
      <c r="D184" s="75">
        <v>37</v>
      </c>
      <c r="E184" s="75">
        <v>35</v>
      </c>
      <c r="X184" s="233">
        <v>42551</v>
      </c>
    </row>
    <row r="185" spans="1:24" s="73" customFormat="1" x14ac:dyDescent="0.2">
      <c r="A185" s="73">
        <v>26</v>
      </c>
      <c r="B185" s="73" t="s">
        <v>209</v>
      </c>
      <c r="C185" s="73" t="s">
        <v>210</v>
      </c>
      <c r="D185" s="73">
        <v>300</v>
      </c>
      <c r="E185" s="73">
        <v>260</v>
      </c>
      <c r="X185" s="233">
        <v>42552</v>
      </c>
    </row>
    <row r="186" spans="1:24" s="73" customFormat="1" x14ac:dyDescent="0.2">
      <c r="A186" s="73">
        <v>27</v>
      </c>
      <c r="B186" s="73" t="s">
        <v>211</v>
      </c>
      <c r="C186" s="73" t="s">
        <v>212</v>
      </c>
      <c r="D186" s="73">
        <v>25</v>
      </c>
      <c r="E186" s="73">
        <v>22</v>
      </c>
      <c r="X186" s="233">
        <v>42553</v>
      </c>
    </row>
    <row r="187" spans="1:24" s="73" customFormat="1" x14ac:dyDescent="0.2">
      <c r="A187" s="73">
        <v>28</v>
      </c>
      <c r="B187" s="73" t="s">
        <v>213</v>
      </c>
      <c r="C187" s="73" t="s">
        <v>212</v>
      </c>
      <c r="D187" s="73">
        <v>27</v>
      </c>
      <c r="E187" s="73">
        <v>26</v>
      </c>
      <c r="X187" s="233">
        <v>42554</v>
      </c>
    </row>
    <row r="188" spans="1:24" s="73" customFormat="1" x14ac:dyDescent="0.2">
      <c r="A188" s="73">
        <v>29</v>
      </c>
      <c r="B188" s="73" t="s">
        <v>214</v>
      </c>
      <c r="C188" s="78" t="s">
        <v>163</v>
      </c>
      <c r="D188" s="73">
        <v>0</v>
      </c>
      <c r="E188" s="73">
        <v>0</v>
      </c>
      <c r="X188" s="233">
        <v>42555</v>
      </c>
    </row>
    <row r="189" spans="1:24" s="73" customFormat="1" x14ac:dyDescent="0.2">
      <c r="A189" s="73">
        <v>30</v>
      </c>
      <c r="B189" s="73" t="s">
        <v>215</v>
      </c>
      <c r="C189" s="73" t="s">
        <v>216</v>
      </c>
      <c r="D189" s="73">
        <v>22</v>
      </c>
      <c r="E189" s="73">
        <v>19</v>
      </c>
      <c r="X189" s="233">
        <v>42556</v>
      </c>
    </row>
    <row r="190" spans="1:24" s="73" customFormat="1" x14ac:dyDescent="0.2">
      <c r="A190" s="73">
        <v>31</v>
      </c>
      <c r="B190" s="73" t="s">
        <v>217</v>
      </c>
      <c r="C190" s="73" t="s">
        <v>216</v>
      </c>
      <c r="D190" s="73">
        <v>22</v>
      </c>
      <c r="E190" s="73">
        <v>19</v>
      </c>
      <c r="X190" s="233">
        <v>42557</v>
      </c>
    </row>
    <row r="191" spans="1:24" s="73" customFormat="1" x14ac:dyDescent="0.2">
      <c r="A191" s="73">
        <v>32</v>
      </c>
      <c r="B191" s="73" t="s">
        <v>218</v>
      </c>
      <c r="C191" s="73" t="s">
        <v>219</v>
      </c>
      <c r="D191" s="75">
        <v>26</v>
      </c>
      <c r="E191" s="75">
        <v>23</v>
      </c>
      <c r="X191" s="233">
        <v>42558</v>
      </c>
    </row>
    <row r="192" spans="1:24" s="73" customFormat="1" x14ac:dyDescent="0.2">
      <c r="A192" s="73">
        <v>33</v>
      </c>
      <c r="B192" s="73" t="s">
        <v>220</v>
      </c>
      <c r="C192" s="73" t="s">
        <v>216</v>
      </c>
      <c r="D192" s="75">
        <v>22</v>
      </c>
      <c r="E192" s="75">
        <v>19</v>
      </c>
      <c r="X192" s="233">
        <v>42559</v>
      </c>
    </row>
    <row r="193" spans="1:24" s="73" customFormat="1" x14ac:dyDescent="0.2">
      <c r="A193" s="73">
        <v>34</v>
      </c>
      <c r="B193" s="73" t="s">
        <v>221</v>
      </c>
      <c r="C193" s="73" t="s">
        <v>216</v>
      </c>
      <c r="D193" s="75">
        <v>22</v>
      </c>
      <c r="E193" s="75">
        <v>19</v>
      </c>
      <c r="X193" s="233">
        <v>42560</v>
      </c>
    </row>
    <row r="194" spans="1:24" s="73" customFormat="1" x14ac:dyDescent="0.2">
      <c r="A194" s="73">
        <v>35</v>
      </c>
      <c r="B194" s="73" t="s">
        <v>222</v>
      </c>
      <c r="C194" s="73" t="s">
        <v>223</v>
      </c>
      <c r="D194" s="75">
        <v>21</v>
      </c>
      <c r="E194" s="75">
        <v>21</v>
      </c>
      <c r="X194" s="233">
        <v>42561</v>
      </c>
    </row>
    <row r="195" spans="1:24" s="73" customFormat="1" x14ac:dyDescent="0.2">
      <c r="A195" s="73">
        <v>36</v>
      </c>
      <c r="B195" s="73" t="s">
        <v>224</v>
      </c>
      <c r="C195" s="73" t="s">
        <v>216</v>
      </c>
      <c r="D195" s="73">
        <v>22</v>
      </c>
      <c r="E195" s="73">
        <v>19</v>
      </c>
      <c r="X195" s="233">
        <v>42562</v>
      </c>
    </row>
    <row r="196" spans="1:24" s="73" customFormat="1" x14ac:dyDescent="0.2">
      <c r="A196" s="73">
        <v>37</v>
      </c>
      <c r="B196" s="73" t="s">
        <v>225</v>
      </c>
      <c r="C196" s="73" t="s">
        <v>216</v>
      </c>
      <c r="D196" s="73">
        <v>22</v>
      </c>
      <c r="E196" s="73">
        <v>19</v>
      </c>
      <c r="X196" s="233">
        <v>42563</v>
      </c>
    </row>
    <row r="197" spans="1:24" s="73" customFormat="1" x14ac:dyDescent="0.2">
      <c r="A197" s="73">
        <v>38</v>
      </c>
      <c r="B197" s="73" t="s">
        <v>226</v>
      </c>
      <c r="C197" s="73" t="s">
        <v>223</v>
      </c>
      <c r="D197" s="73">
        <v>23</v>
      </c>
      <c r="E197" s="73">
        <v>20</v>
      </c>
      <c r="X197" s="233">
        <v>42564</v>
      </c>
    </row>
    <row r="198" spans="1:24" s="73" customFormat="1" x14ac:dyDescent="0.2">
      <c r="A198" s="73">
        <v>39</v>
      </c>
      <c r="B198" s="73" t="s">
        <v>227</v>
      </c>
      <c r="C198" s="73" t="s">
        <v>228</v>
      </c>
      <c r="D198" s="75">
        <v>340</v>
      </c>
      <c r="E198" s="75">
        <v>295</v>
      </c>
      <c r="X198" s="233">
        <v>42565</v>
      </c>
    </row>
    <row r="199" spans="1:24" s="73" customFormat="1" x14ac:dyDescent="0.2">
      <c r="A199" s="73">
        <v>40</v>
      </c>
      <c r="B199" s="73" t="s">
        <v>229</v>
      </c>
      <c r="C199" s="73" t="s">
        <v>230</v>
      </c>
      <c r="D199" s="73">
        <v>37</v>
      </c>
      <c r="E199" s="73">
        <v>32</v>
      </c>
      <c r="X199" s="233">
        <v>42566</v>
      </c>
    </row>
    <row r="200" spans="1:24" s="73" customFormat="1" x14ac:dyDescent="0.2">
      <c r="A200" s="73">
        <v>41</v>
      </c>
      <c r="B200" s="73" t="s">
        <v>90</v>
      </c>
      <c r="C200" s="73" t="s">
        <v>90</v>
      </c>
      <c r="D200" s="73">
        <v>0</v>
      </c>
      <c r="E200" s="73">
        <v>0</v>
      </c>
      <c r="X200" s="233">
        <v>42567</v>
      </c>
    </row>
    <row r="201" spans="1:24" s="73" customFormat="1" x14ac:dyDescent="0.2">
      <c r="A201" s="73">
        <v>42</v>
      </c>
      <c r="B201" s="77" t="s">
        <v>231</v>
      </c>
      <c r="C201" s="77" t="s">
        <v>232</v>
      </c>
      <c r="D201" s="73">
        <v>16</v>
      </c>
      <c r="E201" s="73">
        <v>14</v>
      </c>
      <c r="X201" s="233">
        <v>42568</v>
      </c>
    </row>
    <row r="202" spans="1:24" s="73" customFormat="1" x14ac:dyDescent="0.2">
      <c r="A202" s="73">
        <v>43</v>
      </c>
      <c r="B202" s="73" t="s">
        <v>233</v>
      </c>
      <c r="C202" s="78" t="s">
        <v>163</v>
      </c>
      <c r="D202" s="73">
        <v>0</v>
      </c>
      <c r="E202" s="73">
        <v>0</v>
      </c>
      <c r="X202" s="233">
        <v>42569</v>
      </c>
    </row>
    <row r="203" spans="1:24" s="73" customFormat="1" x14ac:dyDescent="0.2">
      <c r="A203" s="73">
        <v>44</v>
      </c>
      <c r="B203" s="73" t="s">
        <v>234</v>
      </c>
      <c r="C203" s="73" t="s">
        <v>235</v>
      </c>
      <c r="D203" s="75">
        <v>112</v>
      </c>
      <c r="E203" s="75">
        <v>112</v>
      </c>
      <c r="X203" s="233">
        <v>42570</v>
      </c>
    </row>
    <row r="204" spans="1:24" s="73" customFormat="1" x14ac:dyDescent="0.2">
      <c r="A204" s="73">
        <v>45</v>
      </c>
      <c r="B204" s="73" t="s">
        <v>236</v>
      </c>
      <c r="C204" s="73" t="s">
        <v>237</v>
      </c>
      <c r="D204" s="73">
        <v>103</v>
      </c>
      <c r="E204" s="73">
        <v>90</v>
      </c>
      <c r="X204" s="233">
        <v>42571</v>
      </c>
    </row>
    <row r="205" spans="1:24" s="73" customFormat="1" x14ac:dyDescent="0.2">
      <c r="A205" s="73">
        <v>46</v>
      </c>
      <c r="B205" s="73" t="s">
        <v>238</v>
      </c>
      <c r="C205" s="73" t="s">
        <v>239</v>
      </c>
      <c r="D205" s="73">
        <v>197</v>
      </c>
      <c r="E205" s="73">
        <v>184</v>
      </c>
      <c r="X205" s="233">
        <v>42572</v>
      </c>
    </row>
    <row r="206" spans="1:24" s="73" customFormat="1" x14ac:dyDescent="0.2">
      <c r="A206" s="73">
        <v>47</v>
      </c>
      <c r="B206" s="73" t="s">
        <v>240</v>
      </c>
      <c r="C206" s="73" t="s">
        <v>241</v>
      </c>
      <c r="D206" s="75">
        <v>173</v>
      </c>
      <c r="E206" s="75">
        <v>161</v>
      </c>
      <c r="X206" s="233">
        <v>42573</v>
      </c>
    </row>
    <row r="207" spans="1:24" ht="12" thickBot="1" x14ac:dyDescent="0.25">
      <c r="A207" s="66">
        <v>48</v>
      </c>
      <c r="B207" s="73" t="s">
        <v>468</v>
      </c>
      <c r="C207" s="73" t="s">
        <v>469</v>
      </c>
      <c r="D207" s="66">
        <v>90</v>
      </c>
      <c r="X207" s="233">
        <v>42574</v>
      </c>
    </row>
    <row r="208" spans="1:24" ht="12" thickBot="1" x14ac:dyDescent="0.25">
      <c r="A208" s="83">
        <v>1</v>
      </c>
      <c r="B208" s="84" t="s">
        <v>249</v>
      </c>
      <c r="C208" s="85"/>
      <c r="D208" s="85"/>
      <c r="E208" s="85"/>
      <c r="X208" s="233">
        <v>42575</v>
      </c>
    </row>
    <row r="209" spans="1:24" x14ac:dyDescent="0.2">
      <c r="A209" s="85"/>
      <c r="B209" s="84"/>
      <c r="C209" s="85"/>
      <c r="D209" s="85"/>
      <c r="E209" s="85"/>
      <c r="X209" s="233">
        <v>42576</v>
      </c>
    </row>
    <row r="210" spans="1:24" ht="45" x14ac:dyDescent="0.2">
      <c r="A210" s="86" t="s">
        <v>250</v>
      </c>
      <c r="B210" s="87" t="s">
        <v>251</v>
      </c>
      <c r="C210" s="86" t="s">
        <v>163</v>
      </c>
      <c r="D210" s="86" t="s">
        <v>252</v>
      </c>
      <c r="E210" s="86" t="s">
        <v>253</v>
      </c>
      <c r="X210" s="233">
        <v>42577</v>
      </c>
    </row>
    <row r="211" spans="1:24" x14ac:dyDescent="0.2">
      <c r="A211" s="85">
        <v>1</v>
      </c>
      <c r="B211" s="85" t="s">
        <v>254</v>
      </c>
      <c r="C211" s="85" t="s">
        <v>255</v>
      </c>
      <c r="D211" s="88">
        <v>0</v>
      </c>
      <c r="E211" s="88">
        <v>0</v>
      </c>
      <c r="X211" s="233">
        <v>42578</v>
      </c>
    </row>
    <row r="212" spans="1:24" x14ac:dyDescent="0.2">
      <c r="A212" s="85">
        <v>2</v>
      </c>
      <c r="B212" s="85" t="s">
        <v>256</v>
      </c>
      <c r="C212" s="85" t="s">
        <v>232</v>
      </c>
      <c r="D212" s="88">
        <v>5</v>
      </c>
      <c r="E212" s="88">
        <v>0</v>
      </c>
      <c r="X212" s="233">
        <v>42579</v>
      </c>
    </row>
    <row r="213" spans="1:24" x14ac:dyDescent="0.2">
      <c r="A213" s="85">
        <v>3</v>
      </c>
      <c r="B213" s="85" t="s">
        <v>257</v>
      </c>
      <c r="C213" s="85" t="s">
        <v>232</v>
      </c>
      <c r="D213" s="88">
        <v>5</v>
      </c>
      <c r="E213" s="88">
        <v>35</v>
      </c>
      <c r="X213" s="233">
        <v>42580</v>
      </c>
    </row>
    <row r="214" spans="1:24" x14ac:dyDescent="0.2">
      <c r="A214" s="85">
        <v>4</v>
      </c>
      <c r="B214" s="85" t="s">
        <v>258</v>
      </c>
      <c r="C214" s="85" t="s">
        <v>232</v>
      </c>
      <c r="D214" s="88">
        <v>5</v>
      </c>
      <c r="E214" s="88">
        <v>70</v>
      </c>
      <c r="X214" s="233">
        <v>42581</v>
      </c>
    </row>
    <row r="215" spans="1:24" x14ac:dyDescent="0.2">
      <c r="A215" s="85">
        <v>5</v>
      </c>
      <c r="B215" s="85" t="s">
        <v>259</v>
      </c>
      <c r="C215" s="85" t="s">
        <v>232</v>
      </c>
      <c r="D215" s="88">
        <v>5</v>
      </c>
      <c r="E215" s="88">
        <v>105</v>
      </c>
      <c r="X215" s="233">
        <v>42582</v>
      </c>
    </row>
    <row r="216" spans="1:24" x14ac:dyDescent="0.2">
      <c r="A216" s="85">
        <v>6</v>
      </c>
      <c r="B216" s="85" t="s">
        <v>260</v>
      </c>
      <c r="C216" s="85" t="s">
        <v>232</v>
      </c>
      <c r="D216" s="88">
        <v>5</v>
      </c>
      <c r="E216" s="88">
        <v>140</v>
      </c>
      <c r="X216" s="233">
        <v>42583</v>
      </c>
    </row>
    <row r="217" spans="1:24" x14ac:dyDescent="0.2">
      <c r="A217" s="85">
        <v>7</v>
      </c>
      <c r="B217" s="85" t="s">
        <v>261</v>
      </c>
      <c r="C217" s="85" t="s">
        <v>232</v>
      </c>
      <c r="D217" s="88">
        <v>5</v>
      </c>
      <c r="E217" s="88">
        <v>175</v>
      </c>
      <c r="X217" s="233">
        <v>42584</v>
      </c>
    </row>
    <row r="218" spans="1:24" x14ac:dyDescent="0.2">
      <c r="A218" s="85">
        <v>8</v>
      </c>
      <c r="B218" s="85" t="s">
        <v>262</v>
      </c>
      <c r="C218" s="85" t="s">
        <v>232</v>
      </c>
      <c r="D218" s="88">
        <v>5</v>
      </c>
      <c r="E218" s="88">
        <v>210</v>
      </c>
      <c r="X218" s="233">
        <v>42585</v>
      </c>
    </row>
    <row r="219" spans="1:24" x14ac:dyDescent="0.2">
      <c r="A219" s="85">
        <v>9</v>
      </c>
      <c r="B219" s="85" t="s">
        <v>263</v>
      </c>
      <c r="C219" s="85" t="s">
        <v>232</v>
      </c>
      <c r="D219" s="88">
        <v>5</v>
      </c>
      <c r="E219" s="88">
        <v>245</v>
      </c>
      <c r="X219" s="233">
        <v>42586</v>
      </c>
    </row>
    <row r="220" spans="1:24" x14ac:dyDescent="0.2">
      <c r="A220" s="89">
        <v>10</v>
      </c>
      <c r="B220" s="89" t="s">
        <v>264</v>
      </c>
      <c r="C220" s="89" t="s">
        <v>232</v>
      </c>
      <c r="D220" s="90">
        <v>5</v>
      </c>
      <c r="E220" s="90">
        <v>280</v>
      </c>
      <c r="X220" s="233">
        <v>42587</v>
      </c>
    </row>
    <row r="221" spans="1:24" x14ac:dyDescent="0.2">
      <c r="D221" s="91"/>
      <c r="E221" s="91"/>
      <c r="X221" s="233">
        <v>42588</v>
      </c>
    </row>
    <row r="222" spans="1:24" ht="12" thickBot="1" x14ac:dyDescent="0.25">
      <c r="D222" s="91"/>
      <c r="E222" s="91"/>
      <c r="X222" s="233">
        <v>42589</v>
      </c>
    </row>
    <row r="223" spans="1:24" ht="12" thickBot="1" x14ac:dyDescent="0.25">
      <c r="A223" s="83">
        <v>1</v>
      </c>
      <c r="B223" s="84" t="s">
        <v>265</v>
      </c>
      <c r="C223" s="85"/>
      <c r="D223" s="88"/>
      <c r="E223" s="88"/>
      <c r="X223" s="233">
        <v>42590</v>
      </c>
    </row>
    <row r="224" spans="1:24" ht="15" x14ac:dyDescent="0.25">
      <c r="A224" s="85"/>
      <c r="B224" s="85"/>
      <c r="C224" s="85"/>
      <c r="D224" s="92"/>
      <c r="E224" s="88"/>
      <c r="X224" s="233">
        <v>42591</v>
      </c>
    </row>
    <row r="225" spans="1:24" ht="30.75" customHeight="1" x14ac:dyDescent="0.25">
      <c r="A225" s="86" t="s">
        <v>250</v>
      </c>
      <c r="B225" s="87" t="s">
        <v>251</v>
      </c>
      <c r="C225" s="92"/>
      <c r="D225" s="92"/>
      <c r="E225" s="92"/>
      <c r="F225" s="341"/>
      <c r="G225" s="341"/>
      <c r="H225" s="341"/>
      <c r="I225" s="341"/>
      <c r="J225" s="341"/>
      <c r="K225" s="341"/>
      <c r="X225" s="233">
        <v>42592</v>
      </c>
    </row>
    <row r="226" spans="1:24" ht="12.75" customHeight="1" x14ac:dyDescent="0.25">
      <c r="A226" s="85">
        <v>1</v>
      </c>
      <c r="B226" s="85" t="s">
        <v>266</v>
      </c>
      <c r="C226" s="92"/>
      <c r="D226" s="92"/>
      <c r="E226" s="92"/>
      <c r="F226" s="341"/>
      <c r="G226" s="341"/>
      <c r="H226" s="341"/>
      <c r="I226" s="341"/>
      <c r="J226" s="341"/>
      <c r="K226" s="341"/>
      <c r="X226" s="233">
        <v>42593</v>
      </c>
    </row>
    <row r="227" spans="1:24" ht="15" x14ac:dyDescent="0.25">
      <c r="A227" s="85">
        <v>2</v>
      </c>
      <c r="B227" s="85" t="s">
        <v>267</v>
      </c>
      <c r="C227" s="92"/>
      <c r="D227" s="92"/>
      <c r="E227" s="92"/>
      <c r="F227" s="341"/>
      <c r="G227" s="341"/>
      <c r="H227" s="341"/>
      <c r="I227" s="341"/>
      <c r="J227" s="341"/>
      <c r="K227" s="341"/>
      <c r="X227" s="233">
        <v>42594</v>
      </c>
    </row>
    <row r="228" spans="1:24" ht="15" x14ac:dyDescent="0.25">
      <c r="A228" s="85">
        <v>3</v>
      </c>
      <c r="B228" s="85" t="s">
        <v>268</v>
      </c>
      <c r="C228" s="92"/>
      <c r="D228" s="92"/>
      <c r="E228" s="92"/>
      <c r="F228" s="341"/>
      <c r="G228" s="341"/>
      <c r="H228" s="341"/>
      <c r="I228" s="341"/>
      <c r="J228" s="341"/>
      <c r="K228" s="341"/>
      <c r="X228" s="233">
        <v>42595</v>
      </c>
    </row>
    <row r="229" spans="1:24" ht="15" x14ac:dyDescent="0.25">
      <c r="A229" s="85">
        <v>4</v>
      </c>
      <c r="B229" s="85" t="s">
        <v>269</v>
      </c>
      <c r="C229" s="92"/>
      <c r="D229" s="92"/>
      <c r="E229" s="92"/>
      <c r="F229" s="341"/>
      <c r="G229" s="341"/>
      <c r="H229" s="341"/>
      <c r="I229" s="341"/>
      <c r="J229" s="341"/>
      <c r="K229" s="341"/>
      <c r="X229" s="233">
        <v>42596</v>
      </c>
    </row>
    <row r="230" spans="1:24" ht="15" x14ac:dyDescent="0.25">
      <c r="A230" s="85">
        <v>5</v>
      </c>
      <c r="B230" s="85" t="s">
        <v>270</v>
      </c>
      <c r="C230" s="92"/>
      <c r="D230" s="92"/>
      <c r="E230" s="92"/>
      <c r="F230" s="341"/>
      <c r="G230" s="341"/>
      <c r="H230" s="341"/>
      <c r="I230" s="341"/>
      <c r="J230" s="341"/>
      <c r="K230" s="341"/>
      <c r="X230" s="233">
        <v>42597</v>
      </c>
    </row>
    <row r="231" spans="1:24" ht="15" x14ac:dyDescent="0.25">
      <c r="A231" s="85">
        <v>6</v>
      </c>
      <c r="B231" s="85" t="s">
        <v>271</v>
      </c>
      <c r="C231" s="92"/>
      <c r="D231" s="92"/>
      <c r="E231" s="92"/>
      <c r="F231" s="341"/>
      <c r="G231" s="341"/>
      <c r="H231" s="341"/>
      <c r="I231" s="341"/>
      <c r="J231" s="341"/>
      <c r="K231" s="341"/>
      <c r="X231" s="233">
        <v>42598</v>
      </c>
    </row>
    <row r="232" spans="1:24" ht="15" x14ac:dyDescent="0.25">
      <c r="A232" s="85">
        <v>7</v>
      </c>
      <c r="B232" s="85" t="s">
        <v>272</v>
      </c>
      <c r="C232" s="92"/>
      <c r="D232" s="92"/>
      <c r="E232" s="92"/>
      <c r="F232" s="341"/>
      <c r="G232" s="341"/>
      <c r="H232" s="341"/>
      <c r="I232" s="341"/>
      <c r="J232" s="341"/>
      <c r="K232" s="341"/>
      <c r="X232" s="233">
        <v>42599</v>
      </c>
    </row>
    <row r="233" spans="1:24" ht="15" x14ac:dyDescent="0.25">
      <c r="A233" s="85">
        <v>8</v>
      </c>
      <c r="B233" s="85" t="s">
        <v>273</v>
      </c>
      <c r="C233" s="92"/>
      <c r="D233" s="92"/>
      <c r="E233" s="92"/>
      <c r="F233" s="341"/>
      <c r="G233" s="341"/>
      <c r="H233" s="341"/>
      <c r="I233" s="341"/>
      <c r="J233" s="341"/>
      <c r="K233" s="341"/>
      <c r="X233" s="233">
        <v>42600</v>
      </c>
    </row>
    <row r="234" spans="1:24" ht="15" x14ac:dyDescent="0.25">
      <c r="A234" s="85">
        <v>9</v>
      </c>
      <c r="B234" s="85" t="s">
        <v>274</v>
      </c>
      <c r="C234" s="92"/>
      <c r="D234" s="92"/>
      <c r="E234" s="92"/>
      <c r="F234" s="341"/>
      <c r="G234" s="341"/>
      <c r="H234" s="341"/>
      <c r="I234" s="341"/>
      <c r="J234" s="341"/>
      <c r="K234" s="341"/>
      <c r="X234" s="233">
        <v>42601</v>
      </c>
    </row>
    <row r="235" spans="1:24" ht="15" x14ac:dyDescent="0.25">
      <c r="A235" s="85">
        <v>10</v>
      </c>
      <c r="B235" s="85" t="s">
        <v>275</v>
      </c>
      <c r="C235" s="92"/>
      <c r="D235" s="92"/>
      <c r="E235" s="92"/>
      <c r="F235" s="341"/>
      <c r="G235" s="341"/>
      <c r="H235" s="341"/>
      <c r="I235" s="341"/>
      <c r="J235" s="341"/>
      <c r="K235" s="341"/>
      <c r="X235" s="233">
        <v>42602</v>
      </c>
    </row>
    <row r="236" spans="1:24" ht="15" x14ac:dyDescent="0.25">
      <c r="A236" s="85">
        <v>11</v>
      </c>
      <c r="B236" s="85" t="s">
        <v>276</v>
      </c>
      <c r="C236" s="92"/>
      <c r="D236" s="92"/>
      <c r="E236" s="92"/>
      <c r="F236" s="341"/>
      <c r="G236" s="341"/>
      <c r="H236" s="341"/>
      <c r="I236" s="341"/>
      <c r="J236" s="341"/>
      <c r="K236" s="341"/>
      <c r="X236" s="233">
        <v>42603</v>
      </c>
    </row>
    <row r="237" spans="1:24" ht="15" x14ac:dyDescent="0.25">
      <c r="A237" s="89">
        <v>12</v>
      </c>
      <c r="B237" s="89" t="s">
        <v>277</v>
      </c>
      <c r="C237" s="92"/>
      <c r="D237" s="92"/>
      <c r="E237" s="92"/>
      <c r="F237" s="341"/>
      <c r="G237" s="341"/>
      <c r="H237" s="341"/>
      <c r="I237" s="341"/>
      <c r="J237" s="341"/>
      <c r="K237" s="341"/>
      <c r="X237" s="233">
        <v>42604</v>
      </c>
    </row>
    <row r="238" spans="1:24" ht="15" x14ac:dyDescent="0.25">
      <c r="C238" s="341"/>
      <c r="D238" s="341"/>
      <c r="E238" s="341"/>
      <c r="F238" s="341"/>
      <c r="G238" s="341"/>
      <c r="H238" s="341"/>
      <c r="I238" s="341"/>
      <c r="J238" s="341"/>
      <c r="K238" s="341"/>
      <c r="X238" s="233">
        <v>42605</v>
      </c>
    </row>
    <row r="239" spans="1:24" ht="33.75" x14ac:dyDescent="0.2">
      <c r="A239" s="86" t="s">
        <v>161</v>
      </c>
      <c r="B239" s="86" t="s">
        <v>162</v>
      </c>
      <c r="C239" s="86" t="s">
        <v>163</v>
      </c>
      <c r="D239" s="86" t="s">
        <v>266</v>
      </c>
      <c r="E239" s="86" t="s">
        <v>267</v>
      </c>
      <c r="F239" s="86" t="s">
        <v>268</v>
      </c>
      <c r="G239" s="86" t="s">
        <v>269</v>
      </c>
      <c r="H239" s="86" t="s">
        <v>270</v>
      </c>
      <c r="I239" s="86" t="s">
        <v>271</v>
      </c>
      <c r="J239" s="86" t="s">
        <v>272</v>
      </c>
      <c r="K239" s="86" t="s">
        <v>273</v>
      </c>
      <c r="L239" s="86" t="s">
        <v>274</v>
      </c>
      <c r="M239" s="86" t="s">
        <v>275</v>
      </c>
      <c r="N239" s="86" t="s">
        <v>276</v>
      </c>
      <c r="O239" s="86" t="s">
        <v>277</v>
      </c>
      <c r="X239" s="233">
        <v>42606</v>
      </c>
    </row>
    <row r="240" spans="1:24" x14ac:dyDescent="0.2">
      <c r="A240" s="85">
        <v>1</v>
      </c>
      <c r="B240" s="85" t="s">
        <v>166</v>
      </c>
      <c r="C240" s="85" t="s">
        <v>278</v>
      </c>
      <c r="D240" s="85" t="s">
        <v>279</v>
      </c>
      <c r="E240" s="85" t="s">
        <v>279</v>
      </c>
      <c r="F240" s="85" t="s">
        <v>279</v>
      </c>
      <c r="G240" s="85" t="s">
        <v>279</v>
      </c>
      <c r="H240" s="85" t="s">
        <v>279</v>
      </c>
      <c r="I240" s="85" t="s">
        <v>279</v>
      </c>
      <c r="J240" s="85" t="s">
        <v>279</v>
      </c>
      <c r="K240" s="85" t="s">
        <v>279</v>
      </c>
      <c r="L240" s="85" t="s">
        <v>279</v>
      </c>
      <c r="M240" s="85" t="s">
        <v>279</v>
      </c>
      <c r="N240" s="85" t="s">
        <v>279</v>
      </c>
      <c r="O240" s="85" t="s">
        <v>279</v>
      </c>
      <c r="X240" s="233">
        <v>42607</v>
      </c>
    </row>
    <row r="241" spans="1:24" x14ac:dyDescent="0.2">
      <c r="A241" s="85">
        <v>2</v>
      </c>
      <c r="B241" s="85" t="s">
        <v>168</v>
      </c>
      <c r="C241" s="85" t="s">
        <v>169</v>
      </c>
      <c r="D241" s="85" t="s">
        <v>279</v>
      </c>
      <c r="E241" s="85" t="s">
        <v>279</v>
      </c>
      <c r="F241" s="85" t="s">
        <v>279</v>
      </c>
      <c r="G241" s="85" t="s">
        <v>279</v>
      </c>
      <c r="H241" s="85" t="s">
        <v>279</v>
      </c>
      <c r="I241" s="85" t="s">
        <v>279</v>
      </c>
      <c r="J241" s="85" t="s">
        <v>279</v>
      </c>
      <c r="K241" s="85" t="s">
        <v>279</v>
      </c>
      <c r="L241" s="85" t="s">
        <v>279</v>
      </c>
      <c r="M241" s="85" t="s">
        <v>279</v>
      </c>
      <c r="N241" s="85" t="s">
        <v>279</v>
      </c>
      <c r="O241" s="85" t="s">
        <v>279</v>
      </c>
      <c r="X241" s="233">
        <v>42608</v>
      </c>
    </row>
    <row r="242" spans="1:24" x14ac:dyDescent="0.2">
      <c r="A242" s="85">
        <v>3</v>
      </c>
      <c r="B242" s="85" t="s">
        <v>170</v>
      </c>
      <c r="C242" s="85" t="s">
        <v>171</v>
      </c>
      <c r="D242" s="85" t="s">
        <v>279</v>
      </c>
      <c r="E242" s="85" t="s">
        <v>279</v>
      </c>
      <c r="F242" s="85" t="s">
        <v>279</v>
      </c>
      <c r="G242" s="85" t="s">
        <v>279</v>
      </c>
      <c r="H242" s="85" t="s">
        <v>279</v>
      </c>
      <c r="I242" s="85" t="s">
        <v>279</v>
      </c>
      <c r="J242" s="85" t="s">
        <v>279</v>
      </c>
      <c r="K242" s="85" t="s">
        <v>279</v>
      </c>
      <c r="L242" s="85" t="s">
        <v>279</v>
      </c>
      <c r="M242" s="85" t="s">
        <v>279</v>
      </c>
      <c r="N242" s="85" t="s">
        <v>279</v>
      </c>
      <c r="O242" s="85" t="s">
        <v>279</v>
      </c>
      <c r="X242" s="233">
        <v>42609</v>
      </c>
    </row>
    <row r="243" spans="1:24" x14ac:dyDescent="0.2">
      <c r="A243" s="85">
        <v>4</v>
      </c>
      <c r="B243" s="85" t="s">
        <v>172</v>
      </c>
      <c r="C243" s="85" t="s">
        <v>173</v>
      </c>
      <c r="D243" s="85" t="s">
        <v>279</v>
      </c>
      <c r="E243" s="85" t="s">
        <v>279</v>
      </c>
      <c r="F243" s="85" t="s">
        <v>279</v>
      </c>
      <c r="G243" s="85" t="s">
        <v>279</v>
      </c>
      <c r="H243" s="85" t="s">
        <v>279</v>
      </c>
      <c r="I243" s="85" t="s">
        <v>279</v>
      </c>
      <c r="J243" s="85" t="s">
        <v>279</v>
      </c>
      <c r="K243" s="85" t="s">
        <v>279</v>
      </c>
      <c r="L243" s="85" t="s">
        <v>279</v>
      </c>
      <c r="M243" s="85" t="s">
        <v>279</v>
      </c>
      <c r="N243" s="85" t="s">
        <v>279</v>
      </c>
      <c r="O243" s="85" t="s">
        <v>279</v>
      </c>
      <c r="X243" s="233">
        <v>42610</v>
      </c>
    </row>
    <row r="244" spans="1:24" x14ac:dyDescent="0.2">
      <c r="A244" s="85">
        <v>5</v>
      </c>
      <c r="B244" s="85" t="s">
        <v>174</v>
      </c>
      <c r="C244" s="85" t="s">
        <v>175</v>
      </c>
      <c r="D244" s="88">
        <v>0</v>
      </c>
      <c r="E244" s="88">
        <v>150</v>
      </c>
      <c r="F244" s="88">
        <v>180</v>
      </c>
      <c r="G244" s="88">
        <v>210</v>
      </c>
      <c r="H244" s="88">
        <v>240</v>
      </c>
      <c r="I244" s="88">
        <v>270</v>
      </c>
      <c r="J244" s="88">
        <v>300</v>
      </c>
      <c r="K244" s="88">
        <v>330</v>
      </c>
      <c r="L244" s="88">
        <v>360</v>
      </c>
      <c r="M244" s="88">
        <v>390</v>
      </c>
      <c r="N244" s="88">
        <v>420</v>
      </c>
      <c r="O244" s="88">
        <v>450</v>
      </c>
      <c r="X244" s="233">
        <v>42611</v>
      </c>
    </row>
    <row r="245" spans="1:24" x14ac:dyDescent="0.2">
      <c r="A245" s="85">
        <v>6</v>
      </c>
      <c r="B245" s="85" t="s">
        <v>176</v>
      </c>
      <c r="C245" s="85" t="s">
        <v>177</v>
      </c>
      <c r="D245" s="85" t="s">
        <v>279</v>
      </c>
      <c r="E245" s="85" t="s">
        <v>279</v>
      </c>
      <c r="F245" s="85" t="s">
        <v>279</v>
      </c>
      <c r="G245" s="85" t="s">
        <v>279</v>
      </c>
      <c r="H245" s="85" t="s">
        <v>279</v>
      </c>
      <c r="I245" s="85" t="s">
        <v>279</v>
      </c>
      <c r="J245" s="85" t="s">
        <v>279</v>
      </c>
      <c r="K245" s="85" t="s">
        <v>279</v>
      </c>
      <c r="L245" s="85" t="s">
        <v>279</v>
      </c>
      <c r="M245" s="85" t="s">
        <v>279</v>
      </c>
      <c r="N245" s="85" t="s">
        <v>279</v>
      </c>
      <c r="O245" s="85" t="s">
        <v>279</v>
      </c>
      <c r="X245" s="233">
        <v>42612</v>
      </c>
    </row>
    <row r="246" spans="1:24" x14ac:dyDescent="0.2">
      <c r="A246" s="85">
        <v>7</v>
      </c>
      <c r="B246" s="85" t="s">
        <v>178</v>
      </c>
      <c r="C246" s="85" t="s">
        <v>179</v>
      </c>
      <c r="D246" s="85" t="s">
        <v>279</v>
      </c>
      <c r="E246" s="85" t="s">
        <v>279</v>
      </c>
      <c r="F246" s="85" t="s">
        <v>279</v>
      </c>
      <c r="G246" s="85" t="s">
        <v>279</v>
      </c>
      <c r="H246" s="85" t="s">
        <v>279</v>
      </c>
      <c r="I246" s="85" t="s">
        <v>279</v>
      </c>
      <c r="J246" s="85" t="s">
        <v>279</v>
      </c>
      <c r="K246" s="85" t="s">
        <v>279</v>
      </c>
      <c r="L246" s="85" t="s">
        <v>279</v>
      </c>
      <c r="M246" s="85" t="s">
        <v>279</v>
      </c>
      <c r="N246" s="85" t="s">
        <v>279</v>
      </c>
      <c r="O246" s="85" t="s">
        <v>279</v>
      </c>
      <c r="X246" s="233">
        <v>42613</v>
      </c>
    </row>
    <row r="247" spans="1:24" x14ac:dyDescent="0.2">
      <c r="A247" s="85">
        <v>8</v>
      </c>
      <c r="B247" s="85" t="s">
        <v>180</v>
      </c>
      <c r="C247" s="85" t="s">
        <v>280</v>
      </c>
      <c r="D247" s="85"/>
      <c r="E247" s="85"/>
      <c r="F247" s="85"/>
      <c r="G247" s="85"/>
      <c r="H247" s="85"/>
      <c r="I247" s="85"/>
      <c r="J247" s="85"/>
      <c r="K247" s="85"/>
      <c r="L247" s="85"/>
      <c r="M247" s="85"/>
      <c r="N247" s="85"/>
      <c r="O247" s="85"/>
      <c r="X247" s="233">
        <v>42614</v>
      </c>
    </row>
    <row r="248" spans="1:24" x14ac:dyDescent="0.2">
      <c r="A248" s="85">
        <v>9</v>
      </c>
      <c r="B248" s="85" t="s">
        <v>281</v>
      </c>
      <c r="C248" s="85" t="s">
        <v>282</v>
      </c>
      <c r="D248" s="85"/>
      <c r="E248" s="85"/>
      <c r="F248" s="85"/>
      <c r="G248" s="85"/>
      <c r="H248" s="85"/>
      <c r="I248" s="85"/>
      <c r="J248" s="85"/>
      <c r="K248" s="85"/>
      <c r="L248" s="85"/>
      <c r="M248" s="85"/>
      <c r="N248" s="85"/>
      <c r="O248" s="85"/>
      <c r="X248" s="233">
        <v>42615</v>
      </c>
    </row>
    <row r="249" spans="1:24" x14ac:dyDescent="0.2">
      <c r="A249" s="85">
        <v>10</v>
      </c>
      <c r="B249" s="85" t="s">
        <v>184</v>
      </c>
      <c r="C249" s="85" t="s">
        <v>185</v>
      </c>
      <c r="D249" s="85" t="s">
        <v>279</v>
      </c>
      <c r="E249" s="85" t="s">
        <v>279</v>
      </c>
      <c r="F249" s="85" t="s">
        <v>279</v>
      </c>
      <c r="G249" s="85" t="s">
        <v>279</v>
      </c>
      <c r="H249" s="85" t="s">
        <v>279</v>
      </c>
      <c r="I249" s="85" t="s">
        <v>279</v>
      </c>
      <c r="J249" s="85" t="s">
        <v>279</v>
      </c>
      <c r="K249" s="85" t="s">
        <v>279</v>
      </c>
      <c r="L249" s="85" t="s">
        <v>279</v>
      </c>
      <c r="M249" s="85" t="s">
        <v>279</v>
      </c>
      <c r="N249" s="85" t="s">
        <v>279</v>
      </c>
      <c r="O249" s="85" t="s">
        <v>279</v>
      </c>
      <c r="X249" s="233">
        <v>42616</v>
      </c>
    </row>
    <row r="250" spans="1:24" x14ac:dyDescent="0.2">
      <c r="A250" s="85">
        <v>11</v>
      </c>
      <c r="B250" s="85" t="s">
        <v>283</v>
      </c>
      <c r="C250" s="85" t="s">
        <v>284</v>
      </c>
      <c r="D250" s="85" t="s">
        <v>279</v>
      </c>
      <c r="E250" s="85" t="s">
        <v>279</v>
      </c>
      <c r="F250" s="85" t="s">
        <v>279</v>
      </c>
      <c r="G250" s="85" t="s">
        <v>279</v>
      </c>
      <c r="H250" s="85" t="s">
        <v>279</v>
      </c>
      <c r="I250" s="85" t="s">
        <v>279</v>
      </c>
      <c r="J250" s="85" t="s">
        <v>279</v>
      </c>
      <c r="K250" s="85" t="s">
        <v>279</v>
      </c>
      <c r="L250" s="85" t="s">
        <v>279</v>
      </c>
      <c r="M250" s="85" t="s">
        <v>279</v>
      </c>
      <c r="N250" s="85" t="s">
        <v>279</v>
      </c>
      <c r="O250" s="85" t="s">
        <v>279</v>
      </c>
      <c r="X250" s="233">
        <v>42617</v>
      </c>
    </row>
    <row r="251" spans="1:24" x14ac:dyDescent="0.2">
      <c r="A251" s="85">
        <v>12</v>
      </c>
      <c r="B251" s="85" t="s">
        <v>192</v>
      </c>
      <c r="C251" s="85" t="s">
        <v>191</v>
      </c>
      <c r="D251" s="85" t="s">
        <v>279</v>
      </c>
      <c r="E251" s="85" t="s">
        <v>279</v>
      </c>
      <c r="F251" s="85" t="s">
        <v>279</v>
      </c>
      <c r="G251" s="85" t="s">
        <v>279</v>
      </c>
      <c r="H251" s="85" t="s">
        <v>279</v>
      </c>
      <c r="I251" s="85" t="s">
        <v>279</v>
      </c>
      <c r="J251" s="85" t="s">
        <v>279</v>
      </c>
      <c r="K251" s="85" t="s">
        <v>279</v>
      </c>
      <c r="L251" s="85" t="s">
        <v>279</v>
      </c>
      <c r="M251" s="85" t="s">
        <v>279</v>
      </c>
      <c r="N251" s="85" t="s">
        <v>279</v>
      </c>
      <c r="O251" s="85" t="s">
        <v>279</v>
      </c>
      <c r="X251" s="233">
        <v>42618</v>
      </c>
    </row>
    <row r="252" spans="1:24" x14ac:dyDescent="0.2">
      <c r="A252" s="85">
        <v>13</v>
      </c>
      <c r="B252" s="85" t="s">
        <v>193</v>
      </c>
      <c r="C252" s="85" t="s">
        <v>194</v>
      </c>
      <c r="D252" s="85" t="s">
        <v>279</v>
      </c>
      <c r="E252" s="85" t="s">
        <v>279</v>
      </c>
      <c r="F252" s="85" t="s">
        <v>279</v>
      </c>
      <c r="G252" s="85" t="s">
        <v>279</v>
      </c>
      <c r="H252" s="85" t="s">
        <v>279</v>
      </c>
      <c r="I252" s="85" t="s">
        <v>279</v>
      </c>
      <c r="J252" s="85" t="s">
        <v>279</v>
      </c>
      <c r="K252" s="85" t="s">
        <v>279</v>
      </c>
      <c r="L252" s="85" t="s">
        <v>279</v>
      </c>
      <c r="M252" s="85" t="s">
        <v>279</v>
      </c>
      <c r="N252" s="85" t="s">
        <v>279</v>
      </c>
      <c r="O252" s="85" t="s">
        <v>279</v>
      </c>
      <c r="X252" s="233">
        <v>42619</v>
      </c>
    </row>
    <row r="253" spans="1:24" x14ac:dyDescent="0.2">
      <c r="A253" s="89">
        <v>14</v>
      </c>
      <c r="B253" s="89" t="s">
        <v>285</v>
      </c>
      <c r="C253" s="89" t="s">
        <v>286</v>
      </c>
      <c r="D253" s="90">
        <v>0</v>
      </c>
      <c r="E253" s="93">
        <v>100</v>
      </c>
      <c r="F253" s="93">
        <v>120</v>
      </c>
      <c r="G253" s="93">
        <v>140</v>
      </c>
      <c r="H253" s="93">
        <v>160</v>
      </c>
      <c r="I253" s="93">
        <v>180</v>
      </c>
      <c r="J253" s="93">
        <v>200</v>
      </c>
      <c r="K253" s="93">
        <v>220</v>
      </c>
      <c r="L253" s="93">
        <v>240</v>
      </c>
      <c r="M253" s="93">
        <v>260</v>
      </c>
      <c r="N253" s="93">
        <v>280</v>
      </c>
      <c r="O253" s="93">
        <v>300</v>
      </c>
      <c r="X253" s="233">
        <v>42620</v>
      </c>
    </row>
    <row r="254" spans="1:24" ht="15" x14ac:dyDescent="0.25">
      <c r="A254" s="341"/>
      <c r="B254" s="341"/>
      <c r="C254" s="341"/>
      <c r="D254" s="341"/>
      <c r="X254" s="233">
        <v>42621</v>
      </c>
    </row>
    <row r="255" spans="1:24" ht="15" x14ac:dyDescent="0.25">
      <c r="A255" s="68" t="s">
        <v>287</v>
      </c>
      <c r="B255" s="341"/>
      <c r="C255" s="341"/>
      <c r="D255" s="341"/>
      <c r="X255" s="233">
        <v>42622</v>
      </c>
    </row>
    <row r="256" spans="1:24" ht="15" x14ac:dyDescent="0.25">
      <c r="A256" s="341"/>
      <c r="B256" s="341"/>
      <c r="C256" s="341"/>
      <c r="D256" s="341"/>
      <c r="X256" s="233">
        <v>42623</v>
      </c>
    </row>
    <row r="257" spans="1:24" ht="33.75" x14ac:dyDescent="0.2">
      <c r="A257" s="69" t="s">
        <v>161</v>
      </c>
      <c r="B257" s="69" t="s">
        <v>162</v>
      </c>
      <c r="C257" s="69" t="s">
        <v>163</v>
      </c>
      <c r="D257" s="82"/>
      <c r="E257" s="82"/>
      <c r="X257" s="233">
        <v>42624</v>
      </c>
    </row>
    <row r="258" spans="1:24" x14ac:dyDescent="0.2">
      <c r="A258" s="66">
        <v>1</v>
      </c>
      <c r="B258" s="66" t="s">
        <v>166</v>
      </c>
      <c r="C258" s="66" t="s">
        <v>288</v>
      </c>
      <c r="D258" s="66" t="s">
        <v>289</v>
      </c>
      <c r="X258" s="233">
        <v>42625</v>
      </c>
    </row>
    <row r="259" spans="1:24" x14ac:dyDescent="0.2">
      <c r="A259" s="66">
        <v>2</v>
      </c>
      <c r="B259" s="66" t="s">
        <v>168</v>
      </c>
      <c r="C259" s="66" t="s">
        <v>290</v>
      </c>
      <c r="D259" s="66" t="s">
        <v>291</v>
      </c>
      <c r="X259" s="233">
        <v>42626</v>
      </c>
    </row>
    <row r="260" spans="1:24" x14ac:dyDescent="0.2">
      <c r="A260" s="66">
        <v>3</v>
      </c>
      <c r="B260" s="66" t="s">
        <v>170</v>
      </c>
      <c r="C260" s="66" t="s">
        <v>292</v>
      </c>
      <c r="D260" s="66" t="s">
        <v>293</v>
      </c>
      <c r="X260" s="233">
        <v>42627</v>
      </c>
    </row>
    <row r="261" spans="1:24" x14ac:dyDescent="0.2">
      <c r="A261" s="66">
        <v>4</v>
      </c>
      <c r="B261" s="73" t="s">
        <v>172</v>
      </c>
      <c r="C261" s="66" t="s">
        <v>294</v>
      </c>
      <c r="D261" s="66" t="s">
        <v>295</v>
      </c>
      <c r="X261" s="233">
        <v>42628</v>
      </c>
    </row>
    <row r="262" spans="1:24" x14ac:dyDescent="0.2">
      <c r="A262" s="66">
        <v>5</v>
      </c>
      <c r="B262" s="73" t="s">
        <v>174</v>
      </c>
      <c r="C262" s="66" t="s">
        <v>296</v>
      </c>
      <c r="D262" s="66" t="s">
        <v>297</v>
      </c>
      <c r="X262" s="233">
        <v>42629</v>
      </c>
    </row>
    <row r="263" spans="1:24" x14ac:dyDescent="0.2">
      <c r="A263" s="66">
        <v>6</v>
      </c>
      <c r="B263" s="73" t="s">
        <v>176</v>
      </c>
      <c r="C263" s="66" t="s">
        <v>298</v>
      </c>
      <c r="D263" s="66" t="s">
        <v>299</v>
      </c>
      <c r="X263" s="233">
        <v>42630</v>
      </c>
    </row>
    <row r="264" spans="1:24" x14ac:dyDescent="0.2">
      <c r="A264" s="66">
        <v>7</v>
      </c>
      <c r="B264" s="73" t="s">
        <v>178</v>
      </c>
      <c r="C264" s="66" t="s">
        <v>300</v>
      </c>
      <c r="D264" s="66" t="s">
        <v>301</v>
      </c>
      <c r="X264" s="233">
        <v>42631</v>
      </c>
    </row>
    <row r="265" spans="1:24" x14ac:dyDescent="0.2">
      <c r="A265" s="66">
        <v>8</v>
      </c>
      <c r="B265" s="73" t="s">
        <v>180</v>
      </c>
      <c r="C265" s="66" t="s">
        <v>302</v>
      </c>
      <c r="D265" s="66" t="s">
        <v>303</v>
      </c>
      <c r="X265" s="233">
        <v>42632</v>
      </c>
    </row>
    <row r="266" spans="1:24" x14ac:dyDescent="0.2">
      <c r="A266" s="66">
        <v>9</v>
      </c>
      <c r="B266" s="73" t="s">
        <v>281</v>
      </c>
      <c r="C266" s="66" t="s">
        <v>304</v>
      </c>
      <c r="D266" s="66" t="s">
        <v>305</v>
      </c>
      <c r="X266" s="233">
        <v>42633</v>
      </c>
    </row>
    <row r="267" spans="1:24" x14ac:dyDescent="0.2">
      <c r="A267" s="66">
        <v>10</v>
      </c>
      <c r="B267" s="73" t="s">
        <v>184</v>
      </c>
      <c r="C267" s="66" t="s">
        <v>306</v>
      </c>
      <c r="D267" s="66" t="s">
        <v>307</v>
      </c>
      <c r="X267" s="233">
        <v>42634</v>
      </c>
    </row>
    <row r="268" spans="1:24" x14ac:dyDescent="0.2">
      <c r="A268" s="66">
        <v>11</v>
      </c>
      <c r="B268" s="73" t="s">
        <v>186</v>
      </c>
      <c r="C268" s="66" t="s">
        <v>308</v>
      </c>
      <c r="D268" s="66" t="s">
        <v>309</v>
      </c>
      <c r="X268" s="233">
        <v>42635</v>
      </c>
    </row>
    <row r="269" spans="1:24" x14ac:dyDescent="0.2">
      <c r="A269" s="66">
        <v>12</v>
      </c>
      <c r="B269" s="73" t="s">
        <v>188</v>
      </c>
      <c r="C269" s="66" t="s">
        <v>310</v>
      </c>
      <c r="D269" s="66" t="s">
        <v>311</v>
      </c>
      <c r="X269" s="233">
        <v>42636</v>
      </c>
    </row>
    <row r="270" spans="1:24" x14ac:dyDescent="0.2">
      <c r="A270" s="66">
        <v>13</v>
      </c>
      <c r="B270" s="73" t="s">
        <v>192</v>
      </c>
      <c r="C270" s="66" t="s">
        <v>312</v>
      </c>
      <c r="D270" s="73" t="s">
        <v>313</v>
      </c>
      <c r="X270" s="233">
        <v>42637</v>
      </c>
    </row>
    <row r="271" spans="1:24" x14ac:dyDescent="0.2">
      <c r="A271" s="66">
        <v>14</v>
      </c>
      <c r="B271" s="73" t="s">
        <v>193</v>
      </c>
      <c r="C271" s="66" t="s">
        <v>314</v>
      </c>
      <c r="D271" s="66" t="s">
        <v>315</v>
      </c>
      <c r="X271" s="233">
        <v>42638</v>
      </c>
    </row>
    <row r="272" spans="1:24" x14ac:dyDescent="0.2">
      <c r="A272" s="82">
        <v>15</v>
      </c>
      <c r="B272" s="77" t="s">
        <v>316</v>
      </c>
      <c r="C272" s="82" t="s">
        <v>317</v>
      </c>
      <c r="D272" s="77" t="s">
        <v>318</v>
      </c>
      <c r="E272" s="82"/>
      <c r="X272" s="233">
        <v>42639</v>
      </c>
    </row>
    <row r="273" spans="1:24" s="341" customFormat="1" ht="15" x14ac:dyDescent="0.25">
      <c r="A273" s="341">
        <v>3</v>
      </c>
      <c r="U273" s="66"/>
      <c r="V273" s="66"/>
      <c r="X273" s="233">
        <v>42640</v>
      </c>
    </row>
    <row r="274" spans="1:24" s="341" customFormat="1" ht="15.75" thickBot="1" x14ac:dyDescent="0.3">
      <c r="U274" s="66"/>
      <c r="V274" s="66"/>
      <c r="X274" s="233">
        <v>42641</v>
      </c>
    </row>
    <row r="275" spans="1:24" s="341" customFormat="1" ht="15.75" thickBot="1" x14ac:dyDescent="0.3">
      <c r="A275" s="67">
        <v>2</v>
      </c>
      <c r="B275" s="68" t="s">
        <v>319</v>
      </c>
      <c r="U275" s="66"/>
      <c r="V275" s="66"/>
      <c r="X275" s="233">
        <v>42642</v>
      </c>
    </row>
    <row r="276" spans="1:24" x14ac:dyDescent="0.2">
      <c r="X276" s="233">
        <v>42643</v>
      </c>
    </row>
    <row r="277" spans="1:24" ht="33.75" x14ac:dyDescent="0.2">
      <c r="A277" s="69" t="s">
        <v>320</v>
      </c>
      <c r="B277" s="82"/>
      <c r="X277" s="233">
        <v>42644</v>
      </c>
    </row>
    <row r="278" spans="1:24" x14ac:dyDescent="0.2">
      <c r="A278" s="66">
        <v>1</v>
      </c>
      <c r="B278" s="66" t="s">
        <v>321</v>
      </c>
      <c r="X278" s="233">
        <v>42645</v>
      </c>
    </row>
    <row r="279" spans="1:24" x14ac:dyDescent="0.2">
      <c r="A279" s="66">
        <v>2</v>
      </c>
      <c r="B279" s="66" t="s">
        <v>322</v>
      </c>
      <c r="X279" s="233">
        <v>42646</v>
      </c>
    </row>
    <row r="280" spans="1:24" x14ac:dyDescent="0.2">
      <c r="A280" s="66">
        <v>3</v>
      </c>
      <c r="B280" s="66" t="s">
        <v>323</v>
      </c>
      <c r="X280" s="233">
        <v>42647</v>
      </c>
    </row>
    <row r="281" spans="1:24" x14ac:dyDescent="0.2">
      <c r="A281" s="66">
        <v>4</v>
      </c>
      <c r="B281" s="66" t="s">
        <v>324</v>
      </c>
      <c r="X281" s="233">
        <v>42648</v>
      </c>
    </row>
    <row r="282" spans="1:24" x14ac:dyDescent="0.2">
      <c r="A282" s="66">
        <v>5</v>
      </c>
      <c r="B282" s="66" t="s">
        <v>325</v>
      </c>
      <c r="X282" s="233">
        <v>42649</v>
      </c>
    </row>
    <row r="283" spans="1:24" x14ac:dyDescent="0.2">
      <c r="A283" s="82">
        <v>6</v>
      </c>
      <c r="B283" s="82" t="s">
        <v>326</v>
      </c>
      <c r="X283" s="233">
        <v>42650</v>
      </c>
    </row>
    <row r="284" spans="1:24" ht="12" thickBot="1" x14ac:dyDescent="0.25">
      <c r="X284" s="233">
        <v>42651</v>
      </c>
    </row>
    <row r="285" spans="1:24" ht="12" thickBot="1" x14ac:dyDescent="0.25">
      <c r="A285" s="67"/>
      <c r="B285" s="68" t="s">
        <v>327</v>
      </c>
      <c r="X285" s="233">
        <v>42652</v>
      </c>
    </row>
    <row r="286" spans="1:24" x14ac:dyDescent="0.2">
      <c r="X286" s="233">
        <v>42653</v>
      </c>
    </row>
    <row r="287" spans="1:24" x14ac:dyDescent="0.2">
      <c r="A287" s="69"/>
      <c r="B287" s="94" t="s">
        <v>328</v>
      </c>
      <c r="X287" s="233">
        <v>42654</v>
      </c>
    </row>
    <row r="288" spans="1:24" x14ac:dyDescent="0.2">
      <c r="A288" s="70"/>
      <c r="N288" s="66" t="s">
        <v>429</v>
      </c>
      <c r="X288" s="233">
        <v>42655</v>
      </c>
    </row>
    <row r="289" spans="1:24" x14ac:dyDescent="0.2">
      <c r="A289" s="66">
        <v>2</v>
      </c>
      <c r="B289" s="66" t="s">
        <v>329</v>
      </c>
      <c r="N289" s="66" t="s">
        <v>329</v>
      </c>
      <c r="X289" s="233">
        <v>42656</v>
      </c>
    </row>
    <row r="290" spans="1:24" x14ac:dyDescent="0.2">
      <c r="A290" s="66">
        <v>3</v>
      </c>
      <c r="B290" s="66" t="s">
        <v>330</v>
      </c>
      <c r="N290" s="66" t="s">
        <v>330</v>
      </c>
      <c r="X290" s="233">
        <v>42657</v>
      </c>
    </row>
    <row r="291" spans="1:24" x14ac:dyDescent="0.2">
      <c r="A291" s="66">
        <v>4</v>
      </c>
      <c r="B291" s="66" t="s">
        <v>331</v>
      </c>
      <c r="N291" s="66" t="s">
        <v>331</v>
      </c>
      <c r="X291" s="233">
        <v>42658</v>
      </c>
    </row>
    <row r="292" spans="1:24" x14ac:dyDescent="0.2">
      <c r="A292" s="66">
        <v>5</v>
      </c>
      <c r="B292" s="66" t="s">
        <v>332</v>
      </c>
      <c r="N292" s="66" t="s">
        <v>332</v>
      </c>
      <c r="X292" s="233">
        <v>42659</v>
      </c>
    </row>
    <row r="293" spans="1:24" x14ac:dyDescent="0.2">
      <c r="A293" s="66">
        <v>6</v>
      </c>
      <c r="B293" s="66" t="s">
        <v>333</v>
      </c>
      <c r="N293" s="66" t="s">
        <v>333</v>
      </c>
      <c r="X293" s="233">
        <v>42660</v>
      </c>
    </row>
    <row r="294" spans="1:24" x14ac:dyDescent="0.2">
      <c r="X294" s="233">
        <v>42661</v>
      </c>
    </row>
    <row r="295" spans="1:24" x14ac:dyDescent="0.2">
      <c r="A295" s="68" t="s">
        <v>472</v>
      </c>
      <c r="X295" s="233">
        <v>42662</v>
      </c>
    </row>
    <row r="296" spans="1:24" ht="33.75" x14ac:dyDescent="0.2">
      <c r="A296" s="69" t="s">
        <v>161</v>
      </c>
      <c r="B296" s="69" t="s">
        <v>162</v>
      </c>
      <c r="C296" s="69" t="s">
        <v>163</v>
      </c>
      <c r="D296" s="69" t="s">
        <v>106</v>
      </c>
      <c r="E296" s="69" t="s">
        <v>107</v>
      </c>
      <c r="F296" s="69" t="s">
        <v>109</v>
      </c>
      <c r="G296" s="69" t="s">
        <v>110</v>
      </c>
      <c r="H296" s="69" t="s">
        <v>111</v>
      </c>
      <c r="I296" s="69" t="s">
        <v>112</v>
      </c>
      <c r="J296" s="69" t="s">
        <v>113</v>
      </c>
      <c r="K296" s="69" t="s">
        <v>334</v>
      </c>
      <c r="X296" s="233">
        <v>42663</v>
      </c>
    </row>
    <row r="297" spans="1:24" s="73" customFormat="1" x14ac:dyDescent="0.2">
      <c r="A297" s="81">
        <v>1</v>
      </c>
      <c r="B297" s="78" t="s">
        <v>164</v>
      </c>
      <c r="C297" s="78" t="s">
        <v>163</v>
      </c>
      <c r="D297" s="73">
        <v>0</v>
      </c>
      <c r="E297" s="73">
        <v>0</v>
      </c>
      <c r="F297" s="73">
        <v>0</v>
      </c>
      <c r="G297" s="73">
        <v>0</v>
      </c>
      <c r="H297" s="73">
        <v>0</v>
      </c>
      <c r="I297" s="73">
        <v>0</v>
      </c>
      <c r="J297" s="73">
        <v>0</v>
      </c>
      <c r="K297" s="73">
        <v>0</v>
      </c>
      <c r="X297" s="233">
        <v>42664</v>
      </c>
    </row>
    <row r="298" spans="1:24" s="73" customFormat="1" x14ac:dyDescent="0.2">
      <c r="A298" s="81">
        <v>2</v>
      </c>
      <c r="B298" s="73" t="s">
        <v>165</v>
      </c>
      <c r="C298" s="78" t="s">
        <v>163</v>
      </c>
      <c r="D298" s="73">
        <v>0</v>
      </c>
      <c r="E298" s="73">
        <v>0</v>
      </c>
      <c r="F298" s="73">
        <v>0</v>
      </c>
      <c r="G298" s="73">
        <v>0</v>
      </c>
      <c r="H298" s="73">
        <v>0</v>
      </c>
      <c r="I298" s="73">
        <v>0</v>
      </c>
      <c r="J298" s="73">
        <v>0</v>
      </c>
      <c r="K298" s="73">
        <v>0</v>
      </c>
      <c r="X298" s="233">
        <v>42665</v>
      </c>
    </row>
    <row r="299" spans="1:24" s="73" customFormat="1" x14ac:dyDescent="0.2">
      <c r="A299" s="73">
        <v>3</v>
      </c>
      <c r="B299" s="73" t="s">
        <v>166</v>
      </c>
      <c r="C299" s="73" t="s">
        <v>427</v>
      </c>
      <c r="D299" s="73">
        <v>61</v>
      </c>
      <c r="E299" s="73">
        <v>70</v>
      </c>
      <c r="F299" s="73">
        <v>72</v>
      </c>
      <c r="G299" s="73">
        <v>87</v>
      </c>
      <c r="H299" s="73">
        <v>93</v>
      </c>
      <c r="I299" s="73">
        <v>0</v>
      </c>
      <c r="J299" s="73">
        <v>0</v>
      </c>
      <c r="K299" s="73">
        <v>0</v>
      </c>
      <c r="X299" s="233">
        <v>42666</v>
      </c>
    </row>
    <row r="300" spans="1:24" s="73" customFormat="1" x14ac:dyDescent="0.2">
      <c r="A300" s="73">
        <v>4</v>
      </c>
      <c r="B300" s="73" t="s">
        <v>168</v>
      </c>
      <c r="C300" s="73" t="s">
        <v>169</v>
      </c>
      <c r="D300" s="73">
        <v>270</v>
      </c>
      <c r="E300" s="73">
        <v>305</v>
      </c>
      <c r="F300" s="73">
        <v>345</v>
      </c>
      <c r="G300" s="73">
        <v>360</v>
      </c>
      <c r="H300" s="73">
        <v>390</v>
      </c>
      <c r="I300" s="73">
        <v>0</v>
      </c>
      <c r="J300" s="73">
        <v>0</v>
      </c>
      <c r="K300" s="73">
        <v>0</v>
      </c>
      <c r="X300" s="233">
        <v>42667</v>
      </c>
    </row>
    <row r="301" spans="1:24" s="73" customFormat="1" x14ac:dyDescent="0.2">
      <c r="A301" s="73">
        <v>5</v>
      </c>
      <c r="B301" s="73" t="s">
        <v>170</v>
      </c>
      <c r="C301" s="73" t="s">
        <v>171</v>
      </c>
      <c r="D301" s="75">
        <v>480</v>
      </c>
      <c r="E301" s="75">
        <v>530</v>
      </c>
      <c r="F301" s="75">
        <v>580</v>
      </c>
      <c r="G301" s="73">
        <v>640</v>
      </c>
      <c r="H301" s="73">
        <v>700</v>
      </c>
      <c r="I301" s="73">
        <v>0</v>
      </c>
      <c r="J301" s="73">
        <v>0</v>
      </c>
      <c r="K301" s="73">
        <v>0</v>
      </c>
      <c r="X301" s="233">
        <v>42668</v>
      </c>
    </row>
    <row r="302" spans="1:24" s="73" customFormat="1" x14ac:dyDescent="0.2">
      <c r="A302" s="73">
        <v>6</v>
      </c>
      <c r="B302" s="73" t="s">
        <v>172</v>
      </c>
      <c r="C302" s="73" t="s">
        <v>173</v>
      </c>
      <c r="D302" s="75">
        <v>399000</v>
      </c>
      <c r="E302" s="75">
        <v>414000</v>
      </c>
      <c r="F302" s="75">
        <v>434000</v>
      </c>
      <c r="G302" s="75">
        <v>459000</v>
      </c>
      <c r="H302" s="75">
        <v>484000</v>
      </c>
      <c r="I302" s="73">
        <v>0</v>
      </c>
      <c r="J302" s="73">
        <v>0</v>
      </c>
      <c r="K302" s="73">
        <v>0</v>
      </c>
      <c r="X302" s="233">
        <v>42669</v>
      </c>
    </row>
    <row r="303" spans="1:24" s="73" customFormat="1" x14ac:dyDescent="0.2">
      <c r="A303" s="73">
        <v>7</v>
      </c>
      <c r="B303" s="73" t="s">
        <v>174</v>
      </c>
      <c r="C303" s="73" t="s">
        <v>175</v>
      </c>
      <c r="D303" s="75">
        <v>9100</v>
      </c>
      <c r="E303" s="75">
        <v>9700</v>
      </c>
      <c r="F303" s="75">
        <v>10200</v>
      </c>
      <c r="G303" s="75">
        <v>10700</v>
      </c>
      <c r="H303" s="75">
        <v>11200</v>
      </c>
      <c r="I303" s="73">
        <v>0</v>
      </c>
      <c r="J303" s="73">
        <v>0</v>
      </c>
      <c r="K303" s="73">
        <v>0</v>
      </c>
      <c r="X303" s="233">
        <v>42670</v>
      </c>
    </row>
    <row r="304" spans="1:24" s="73" customFormat="1" x14ac:dyDescent="0.2">
      <c r="A304" s="73">
        <v>8</v>
      </c>
      <c r="B304" s="73" t="s">
        <v>176</v>
      </c>
      <c r="C304" s="73" t="s">
        <v>177</v>
      </c>
      <c r="D304" s="75">
        <v>61700</v>
      </c>
      <c r="E304" s="75">
        <v>67300</v>
      </c>
      <c r="F304" s="75">
        <v>73200</v>
      </c>
      <c r="G304" s="73">
        <v>79300</v>
      </c>
      <c r="H304" s="73">
        <v>85800</v>
      </c>
      <c r="I304" s="73">
        <v>0</v>
      </c>
      <c r="J304" s="73">
        <v>0</v>
      </c>
      <c r="K304" s="73">
        <v>0</v>
      </c>
      <c r="X304" s="233">
        <v>42671</v>
      </c>
    </row>
    <row r="305" spans="1:24" s="73" customFormat="1" x14ac:dyDescent="0.2">
      <c r="A305" s="73">
        <v>9</v>
      </c>
      <c r="B305" s="73" t="s">
        <v>178</v>
      </c>
      <c r="C305" s="73" t="s">
        <v>179</v>
      </c>
      <c r="D305" s="73">
        <v>310</v>
      </c>
      <c r="E305" s="73">
        <v>345</v>
      </c>
      <c r="F305" s="73">
        <v>385</v>
      </c>
      <c r="G305" s="73">
        <v>415</v>
      </c>
      <c r="H305" s="73">
        <v>445</v>
      </c>
      <c r="I305" s="73">
        <v>0</v>
      </c>
      <c r="J305" s="73">
        <v>0</v>
      </c>
      <c r="K305" s="73">
        <v>0</v>
      </c>
      <c r="X305" s="233">
        <v>42672</v>
      </c>
    </row>
    <row r="306" spans="1:24" s="73" customFormat="1" x14ac:dyDescent="0.2">
      <c r="A306" s="73">
        <v>10</v>
      </c>
      <c r="B306" s="73" t="s">
        <v>180</v>
      </c>
      <c r="C306" s="73" t="s">
        <v>181</v>
      </c>
      <c r="D306" s="73">
        <v>120</v>
      </c>
      <c r="E306" s="73">
        <v>133</v>
      </c>
      <c r="F306" s="73">
        <v>145</v>
      </c>
      <c r="G306" s="73">
        <v>158</v>
      </c>
      <c r="H306" s="73">
        <v>167</v>
      </c>
      <c r="I306" s="73">
        <v>0</v>
      </c>
      <c r="J306" s="73">
        <v>0</v>
      </c>
      <c r="K306" s="73">
        <v>0</v>
      </c>
      <c r="X306" s="233">
        <v>42673</v>
      </c>
    </row>
    <row r="307" spans="1:24" s="73" customFormat="1" x14ac:dyDescent="0.2">
      <c r="A307" s="73">
        <v>11</v>
      </c>
      <c r="B307" s="73" t="s">
        <v>182</v>
      </c>
      <c r="C307" s="73" t="s">
        <v>426</v>
      </c>
      <c r="D307" s="73">
        <v>53</v>
      </c>
      <c r="E307" s="73">
        <v>61</v>
      </c>
      <c r="F307" s="73">
        <v>69</v>
      </c>
      <c r="G307" s="73">
        <v>75</v>
      </c>
      <c r="H307" s="73">
        <v>81</v>
      </c>
      <c r="I307" s="73">
        <v>0</v>
      </c>
      <c r="J307" s="73">
        <v>0</v>
      </c>
      <c r="K307" s="73">
        <v>0</v>
      </c>
      <c r="X307" s="233">
        <v>42674</v>
      </c>
    </row>
    <row r="308" spans="1:24" s="73" customFormat="1" x14ac:dyDescent="0.2">
      <c r="A308" s="73">
        <v>12</v>
      </c>
      <c r="B308" s="73" t="s">
        <v>184</v>
      </c>
      <c r="C308" s="73" t="s">
        <v>185</v>
      </c>
      <c r="D308" s="75">
        <v>2350</v>
      </c>
      <c r="E308" s="75">
        <v>2450</v>
      </c>
      <c r="F308" s="75">
        <v>2540</v>
      </c>
      <c r="G308" s="73">
        <v>2650</v>
      </c>
      <c r="H308" s="73">
        <v>2750</v>
      </c>
      <c r="I308" s="73">
        <v>0</v>
      </c>
      <c r="J308" s="73">
        <v>0</v>
      </c>
      <c r="K308" s="73">
        <v>0</v>
      </c>
      <c r="X308" s="233">
        <v>42675</v>
      </c>
    </row>
    <row r="309" spans="1:24" s="73" customFormat="1" x14ac:dyDescent="0.2">
      <c r="A309" s="73">
        <v>13</v>
      </c>
      <c r="B309" s="73" t="s">
        <v>186</v>
      </c>
      <c r="C309" s="73" t="s">
        <v>425</v>
      </c>
      <c r="D309" s="73">
        <v>77</v>
      </c>
      <c r="E309" s="73">
        <v>86</v>
      </c>
      <c r="F309" s="73">
        <v>99</v>
      </c>
      <c r="G309" s="73">
        <v>101</v>
      </c>
      <c r="H309" s="73">
        <v>103</v>
      </c>
      <c r="X309" s="233">
        <v>42676</v>
      </c>
    </row>
    <row r="310" spans="1:24" s="73" customFormat="1" x14ac:dyDescent="0.2">
      <c r="A310" s="73">
        <v>14</v>
      </c>
      <c r="B310" s="73" t="s">
        <v>188</v>
      </c>
      <c r="C310" s="73" t="s">
        <v>189</v>
      </c>
      <c r="D310" s="73">
        <v>73</v>
      </c>
      <c r="E310" s="73">
        <v>81</v>
      </c>
      <c r="F310" s="73">
        <v>93</v>
      </c>
      <c r="G310" s="73">
        <v>105</v>
      </c>
      <c r="H310" s="73">
        <v>113</v>
      </c>
      <c r="I310" s="73">
        <v>0</v>
      </c>
      <c r="J310" s="73">
        <v>0</v>
      </c>
      <c r="K310" s="73">
        <v>0</v>
      </c>
      <c r="X310" s="233">
        <v>42677</v>
      </c>
    </row>
    <row r="311" spans="1:24" s="73" customFormat="1" x14ac:dyDescent="0.2">
      <c r="A311" s="73">
        <v>15</v>
      </c>
      <c r="B311" s="73" t="s">
        <v>190</v>
      </c>
      <c r="C311" s="73" t="s">
        <v>191</v>
      </c>
      <c r="D311" s="75">
        <v>2280</v>
      </c>
      <c r="E311" s="75">
        <v>2260</v>
      </c>
      <c r="F311" s="75">
        <v>2300</v>
      </c>
      <c r="G311" s="75">
        <v>2350</v>
      </c>
      <c r="H311" s="75">
        <v>2400</v>
      </c>
      <c r="X311" s="233">
        <v>42678</v>
      </c>
    </row>
    <row r="312" spans="1:24" s="73" customFormat="1" x14ac:dyDescent="0.2">
      <c r="A312" s="73">
        <v>16</v>
      </c>
      <c r="B312" s="73" t="s">
        <v>192</v>
      </c>
      <c r="C312" s="73" t="s">
        <v>191</v>
      </c>
      <c r="D312" s="75">
        <v>4050</v>
      </c>
      <c r="E312" s="75">
        <v>4150</v>
      </c>
      <c r="F312" s="75">
        <v>4340</v>
      </c>
      <c r="G312" s="75">
        <v>4400</v>
      </c>
      <c r="H312" s="75">
        <v>4560</v>
      </c>
      <c r="I312" s="73">
        <v>0</v>
      </c>
      <c r="J312" s="73">
        <v>0</v>
      </c>
      <c r="K312" s="73">
        <v>0</v>
      </c>
      <c r="X312" s="233">
        <v>42679</v>
      </c>
    </row>
    <row r="313" spans="1:24" s="73" customFormat="1" x14ac:dyDescent="0.2">
      <c r="A313" s="73">
        <v>17</v>
      </c>
      <c r="B313" s="73" t="s">
        <v>193</v>
      </c>
      <c r="C313" s="73" t="s">
        <v>194</v>
      </c>
      <c r="D313" s="75">
        <v>1300</v>
      </c>
      <c r="E313" s="75">
        <v>1450</v>
      </c>
      <c r="F313" s="75">
        <v>1600</v>
      </c>
      <c r="G313" s="73">
        <v>1700</v>
      </c>
      <c r="H313" s="73">
        <v>1850</v>
      </c>
      <c r="I313" s="73">
        <v>0</v>
      </c>
      <c r="J313" s="73">
        <v>0</v>
      </c>
      <c r="K313" s="73">
        <v>0</v>
      </c>
      <c r="X313" s="233">
        <v>42680</v>
      </c>
    </row>
    <row r="314" spans="1:24" s="73" customFormat="1" x14ac:dyDescent="0.2">
      <c r="A314" s="77">
        <v>18</v>
      </c>
      <c r="B314" s="77" t="s">
        <v>195</v>
      </c>
      <c r="C314" s="77" t="s">
        <v>424</v>
      </c>
      <c r="D314" s="75">
        <v>1420</v>
      </c>
      <c r="E314" s="75">
        <v>1520</v>
      </c>
      <c r="F314" s="75">
        <v>1620</v>
      </c>
      <c r="G314" s="73">
        <v>1720</v>
      </c>
      <c r="H314" s="73">
        <v>1820</v>
      </c>
      <c r="I314" s="73">
        <v>0</v>
      </c>
      <c r="J314" s="73">
        <v>0</v>
      </c>
      <c r="K314" s="73">
        <v>0</v>
      </c>
      <c r="X314" s="233">
        <v>42681</v>
      </c>
    </row>
    <row r="315" spans="1:24" s="73" customFormat="1" x14ac:dyDescent="0.2">
      <c r="A315" s="73">
        <v>19</v>
      </c>
      <c r="B315" s="73" t="s">
        <v>197</v>
      </c>
      <c r="C315" s="78" t="s">
        <v>163</v>
      </c>
      <c r="D315" s="73">
        <v>0</v>
      </c>
      <c r="E315" s="73">
        <v>0</v>
      </c>
      <c r="F315" s="73">
        <v>0</v>
      </c>
      <c r="G315" s="73">
        <v>0</v>
      </c>
      <c r="H315" s="73">
        <v>0</v>
      </c>
      <c r="I315" s="73">
        <v>0</v>
      </c>
      <c r="J315" s="73">
        <v>0</v>
      </c>
      <c r="K315" s="73">
        <v>0</v>
      </c>
      <c r="X315" s="233">
        <v>42682</v>
      </c>
    </row>
    <row r="316" spans="1:24" s="73" customFormat="1" x14ac:dyDescent="0.2">
      <c r="A316" s="73">
        <v>20</v>
      </c>
      <c r="B316" s="73" t="s">
        <v>198</v>
      </c>
      <c r="C316" s="73" t="s">
        <v>199</v>
      </c>
      <c r="D316" s="73">
        <v>101</v>
      </c>
      <c r="E316" s="73">
        <v>107</v>
      </c>
      <c r="F316" s="73">
        <v>130</v>
      </c>
      <c r="G316" s="73">
        <v>146</v>
      </c>
      <c r="H316" s="73">
        <v>159</v>
      </c>
      <c r="I316" s="73">
        <v>0</v>
      </c>
      <c r="J316" s="73">
        <v>0</v>
      </c>
      <c r="K316" s="73">
        <v>0</v>
      </c>
      <c r="X316" s="233">
        <v>42683</v>
      </c>
    </row>
    <row r="317" spans="1:24" s="73" customFormat="1" x14ac:dyDescent="0.2">
      <c r="A317" s="73">
        <v>21</v>
      </c>
      <c r="B317" s="73" t="s">
        <v>200</v>
      </c>
      <c r="C317" s="73" t="s">
        <v>189</v>
      </c>
      <c r="D317" s="73">
        <v>78</v>
      </c>
      <c r="E317" s="73">
        <v>89</v>
      </c>
      <c r="F317" s="73">
        <v>100</v>
      </c>
      <c r="G317" s="73">
        <v>113</v>
      </c>
      <c r="H317" s="73">
        <v>123</v>
      </c>
      <c r="I317" s="73">
        <v>0</v>
      </c>
      <c r="J317" s="73">
        <v>0</v>
      </c>
      <c r="K317" s="73">
        <v>0</v>
      </c>
      <c r="X317" s="233">
        <v>42684</v>
      </c>
    </row>
    <row r="318" spans="1:24" s="73" customFormat="1" x14ac:dyDescent="0.2">
      <c r="A318" s="73">
        <v>22</v>
      </c>
      <c r="B318" s="73" t="s">
        <v>201</v>
      </c>
      <c r="C318" s="73" t="s">
        <v>202</v>
      </c>
      <c r="D318" s="75">
        <v>2850</v>
      </c>
      <c r="E318" s="75">
        <v>3220</v>
      </c>
      <c r="F318" s="75">
        <v>3600</v>
      </c>
      <c r="G318" s="73">
        <v>3980</v>
      </c>
      <c r="H318" s="73">
        <v>4390</v>
      </c>
      <c r="I318" s="73">
        <v>0</v>
      </c>
      <c r="J318" s="73">
        <v>0</v>
      </c>
      <c r="K318" s="73">
        <v>0</v>
      </c>
      <c r="X318" s="233">
        <v>42685</v>
      </c>
    </row>
    <row r="319" spans="1:24" s="73" customFormat="1" x14ac:dyDescent="0.2">
      <c r="A319" s="73">
        <v>23</v>
      </c>
      <c r="B319" s="73" t="s">
        <v>203</v>
      </c>
      <c r="C319" s="73" t="s">
        <v>204</v>
      </c>
      <c r="D319" s="75">
        <v>235</v>
      </c>
      <c r="E319" s="75">
        <v>272</v>
      </c>
      <c r="F319" s="75">
        <v>309</v>
      </c>
      <c r="G319" s="73">
        <v>361</v>
      </c>
      <c r="H319" s="73">
        <v>414</v>
      </c>
      <c r="I319" s="73">
        <v>0</v>
      </c>
      <c r="J319" s="73">
        <v>0</v>
      </c>
      <c r="K319" s="73">
        <v>0</v>
      </c>
      <c r="X319" s="233">
        <v>42686</v>
      </c>
    </row>
    <row r="320" spans="1:24" s="73" customFormat="1" x14ac:dyDescent="0.2">
      <c r="A320" s="73">
        <v>24</v>
      </c>
      <c r="B320" s="73" t="s">
        <v>205</v>
      </c>
      <c r="C320" s="73" t="s">
        <v>423</v>
      </c>
      <c r="D320" s="75">
        <v>149</v>
      </c>
      <c r="E320" s="75">
        <v>154</v>
      </c>
      <c r="F320" s="75">
        <v>160</v>
      </c>
      <c r="G320" s="73">
        <v>165</v>
      </c>
      <c r="H320" s="73">
        <v>171</v>
      </c>
      <c r="I320" s="73">
        <v>0</v>
      </c>
      <c r="J320" s="73">
        <v>0</v>
      </c>
      <c r="K320" s="73">
        <v>0</v>
      </c>
      <c r="X320" s="233">
        <v>42687</v>
      </c>
    </row>
    <row r="321" spans="1:24" s="73" customFormat="1" x14ac:dyDescent="0.2">
      <c r="A321" s="73">
        <v>25</v>
      </c>
      <c r="B321" s="73" t="s">
        <v>207</v>
      </c>
      <c r="C321" s="73" t="s">
        <v>208</v>
      </c>
      <c r="D321" s="75">
        <v>64</v>
      </c>
      <c r="E321" s="75">
        <v>68</v>
      </c>
      <c r="F321" s="75">
        <v>71</v>
      </c>
      <c r="G321" s="73">
        <v>74</v>
      </c>
      <c r="H321" s="73">
        <v>78</v>
      </c>
      <c r="I321" s="73">
        <v>0</v>
      </c>
      <c r="J321" s="73">
        <v>0</v>
      </c>
      <c r="K321" s="73">
        <v>0</v>
      </c>
      <c r="X321" s="233">
        <v>42688</v>
      </c>
    </row>
    <row r="322" spans="1:24" s="73" customFormat="1" x14ac:dyDescent="0.2">
      <c r="A322" s="73">
        <v>26</v>
      </c>
      <c r="B322" s="73" t="s">
        <v>209</v>
      </c>
      <c r="C322" s="73" t="s">
        <v>422</v>
      </c>
      <c r="D322" s="73">
        <v>405</v>
      </c>
      <c r="E322" s="73">
        <v>430</v>
      </c>
      <c r="F322" s="73">
        <v>465</v>
      </c>
      <c r="G322" s="73">
        <v>515</v>
      </c>
      <c r="H322" s="73">
        <v>545</v>
      </c>
      <c r="I322" s="73">
        <v>0</v>
      </c>
      <c r="J322" s="73">
        <v>0</v>
      </c>
      <c r="K322" s="73">
        <v>0</v>
      </c>
      <c r="X322" s="233">
        <v>42689</v>
      </c>
    </row>
    <row r="323" spans="1:24" s="73" customFormat="1" x14ac:dyDescent="0.2">
      <c r="A323" s="73">
        <v>27</v>
      </c>
      <c r="B323" s="73" t="s">
        <v>211</v>
      </c>
      <c r="C323" s="73" t="s">
        <v>212</v>
      </c>
      <c r="D323" s="73">
        <v>47</v>
      </c>
      <c r="E323" s="73">
        <v>49</v>
      </c>
      <c r="F323" s="73">
        <v>54</v>
      </c>
      <c r="G323" s="73">
        <v>56</v>
      </c>
      <c r="H323" s="73">
        <v>58</v>
      </c>
      <c r="I323" s="73">
        <v>0</v>
      </c>
      <c r="J323" s="73">
        <v>0</v>
      </c>
      <c r="K323" s="73">
        <v>0</v>
      </c>
      <c r="X323" s="233">
        <v>42690</v>
      </c>
    </row>
    <row r="324" spans="1:24" s="73" customFormat="1" x14ac:dyDescent="0.2">
      <c r="A324" s="73">
        <v>28</v>
      </c>
      <c r="B324" s="73" t="s">
        <v>213</v>
      </c>
      <c r="C324" s="73" t="s">
        <v>212</v>
      </c>
      <c r="D324" s="73">
        <v>59</v>
      </c>
      <c r="E324" s="73">
        <v>63</v>
      </c>
      <c r="F324" s="73">
        <v>67</v>
      </c>
      <c r="G324" s="73">
        <v>71</v>
      </c>
      <c r="H324" s="73">
        <v>75</v>
      </c>
      <c r="I324" s="73">
        <v>0</v>
      </c>
      <c r="J324" s="73">
        <v>0</v>
      </c>
      <c r="K324" s="73">
        <v>0</v>
      </c>
      <c r="X324" s="233">
        <v>42691</v>
      </c>
    </row>
    <row r="325" spans="1:24" s="73" customFormat="1" x14ac:dyDescent="0.2">
      <c r="A325" s="73">
        <v>29</v>
      </c>
      <c r="B325" s="73" t="s">
        <v>214</v>
      </c>
      <c r="C325" s="78" t="s">
        <v>163</v>
      </c>
      <c r="D325" s="73">
        <v>0</v>
      </c>
      <c r="E325" s="73">
        <v>0</v>
      </c>
      <c r="F325" s="73">
        <v>0</v>
      </c>
      <c r="G325" s="73">
        <v>0</v>
      </c>
      <c r="H325" s="73">
        <v>0</v>
      </c>
      <c r="I325" s="73">
        <v>0</v>
      </c>
      <c r="J325" s="73">
        <v>0</v>
      </c>
      <c r="K325" s="73">
        <v>0</v>
      </c>
      <c r="X325" s="233">
        <v>42692</v>
      </c>
    </row>
    <row r="326" spans="1:24" s="73" customFormat="1" x14ac:dyDescent="0.2">
      <c r="A326" s="73">
        <v>30</v>
      </c>
      <c r="B326" s="73" t="s">
        <v>215</v>
      </c>
      <c r="C326" s="73" t="s">
        <v>216</v>
      </c>
      <c r="D326" s="73">
        <v>39</v>
      </c>
      <c r="E326" s="73">
        <v>41</v>
      </c>
      <c r="F326" s="73">
        <v>43</v>
      </c>
      <c r="G326" s="73">
        <v>45</v>
      </c>
      <c r="H326" s="73">
        <v>47</v>
      </c>
      <c r="I326" s="73">
        <v>0</v>
      </c>
      <c r="J326" s="73">
        <v>0</v>
      </c>
      <c r="K326" s="73">
        <v>0</v>
      </c>
      <c r="X326" s="233">
        <v>42693</v>
      </c>
    </row>
    <row r="327" spans="1:24" s="73" customFormat="1" x14ac:dyDescent="0.2">
      <c r="A327" s="73">
        <v>31</v>
      </c>
      <c r="B327" s="73" t="s">
        <v>217</v>
      </c>
      <c r="C327" s="73" t="s">
        <v>216</v>
      </c>
      <c r="D327" s="73">
        <v>37</v>
      </c>
      <c r="E327" s="73">
        <v>39</v>
      </c>
      <c r="F327" s="73">
        <v>41</v>
      </c>
      <c r="G327" s="73">
        <v>43</v>
      </c>
      <c r="H327" s="73">
        <v>45</v>
      </c>
      <c r="I327" s="73">
        <v>0</v>
      </c>
      <c r="J327" s="73">
        <v>0</v>
      </c>
      <c r="K327" s="73">
        <v>0</v>
      </c>
      <c r="X327" s="233">
        <v>42694</v>
      </c>
    </row>
    <row r="328" spans="1:24" s="73" customFormat="1" x14ac:dyDescent="0.2">
      <c r="A328" s="73">
        <v>32</v>
      </c>
      <c r="B328" s="73" t="s">
        <v>218</v>
      </c>
      <c r="C328" s="73" t="s">
        <v>421</v>
      </c>
      <c r="D328" s="75">
        <v>43</v>
      </c>
      <c r="E328" s="75">
        <v>45</v>
      </c>
      <c r="F328" s="75">
        <v>47</v>
      </c>
      <c r="G328" s="73">
        <v>48</v>
      </c>
      <c r="H328" s="73">
        <v>50</v>
      </c>
      <c r="I328" s="73">
        <v>0</v>
      </c>
      <c r="J328" s="73">
        <v>0</v>
      </c>
      <c r="K328" s="73">
        <v>0</v>
      </c>
      <c r="X328" s="233">
        <v>42695</v>
      </c>
    </row>
    <row r="329" spans="1:24" s="73" customFormat="1" x14ac:dyDescent="0.2">
      <c r="A329" s="73">
        <v>33</v>
      </c>
      <c r="B329" s="73" t="s">
        <v>220</v>
      </c>
      <c r="C329" s="73" t="s">
        <v>216</v>
      </c>
      <c r="D329" s="75">
        <v>37</v>
      </c>
      <c r="E329" s="75">
        <v>39</v>
      </c>
      <c r="F329" s="75">
        <v>41</v>
      </c>
      <c r="G329" s="73">
        <v>43</v>
      </c>
      <c r="H329" s="73">
        <v>45</v>
      </c>
      <c r="I329" s="73">
        <v>0</v>
      </c>
      <c r="J329" s="73">
        <v>0</v>
      </c>
      <c r="K329" s="73">
        <v>0</v>
      </c>
      <c r="X329" s="233">
        <v>42696</v>
      </c>
    </row>
    <row r="330" spans="1:24" s="73" customFormat="1" x14ac:dyDescent="0.2">
      <c r="A330" s="73">
        <v>34</v>
      </c>
      <c r="B330" s="73" t="s">
        <v>221</v>
      </c>
      <c r="C330" s="73" t="s">
        <v>216</v>
      </c>
      <c r="D330" s="75">
        <v>37</v>
      </c>
      <c r="E330" s="75">
        <v>39</v>
      </c>
      <c r="F330" s="75">
        <v>41</v>
      </c>
      <c r="G330" s="73">
        <v>43</v>
      </c>
      <c r="H330" s="73">
        <v>45</v>
      </c>
      <c r="I330" s="73">
        <v>0</v>
      </c>
      <c r="J330" s="73">
        <v>0</v>
      </c>
      <c r="K330" s="73">
        <v>0</v>
      </c>
      <c r="X330" s="233">
        <v>42697</v>
      </c>
    </row>
    <row r="331" spans="1:24" s="73" customFormat="1" x14ac:dyDescent="0.2">
      <c r="A331" s="73">
        <v>35</v>
      </c>
      <c r="B331" s="73" t="s">
        <v>222</v>
      </c>
      <c r="C331" s="73" t="s">
        <v>420</v>
      </c>
      <c r="D331" s="75">
        <v>48</v>
      </c>
      <c r="E331" s="75">
        <v>50</v>
      </c>
      <c r="F331" s="75">
        <v>52</v>
      </c>
      <c r="G331" s="73">
        <v>54</v>
      </c>
      <c r="H331" s="73">
        <v>56</v>
      </c>
      <c r="I331" s="73">
        <v>0</v>
      </c>
      <c r="J331" s="73">
        <v>0</v>
      </c>
      <c r="K331" s="73">
        <v>0</v>
      </c>
      <c r="X331" s="233">
        <v>42698</v>
      </c>
    </row>
    <row r="332" spans="1:24" s="73" customFormat="1" x14ac:dyDescent="0.2">
      <c r="A332" s="73">
        <v>36</v>
      </c>
      <c r="B332" s="73" t="s">
        <v>224</v>
      </c>
      <c r="C332" s="73" t="s">
        <v>216</v>
      </c>
      <c r="D332" s="73">
        <v>37</v>
      </c>
      <c r="E332" s="73">
        <v>39</v>
      </c>
      <c r="F332" s="73">
        <v>41</v>
      </c>
      <c r="G332" s="73">
        <v>43</v>
      </c>
      <c r="H332" s="73">
        <v>45</v>
      </c>
      <c r="I332" s="73">
        <v>0</v>
      </c>
      <c r="J332" s="73">
        <v>0</v>
      </c>
      <c r="K332" s="73">
        <v>0</v>
      </c>
      <c r="X332" s="233">
        <v>42699</v>
      </c>
    </row>
    <row r="333" spans="1:24" s="73" customFormat="1" x14ac:dyDescent="0.2">
      <c r="A333" s="73">
        <v>37</v>
      </c>
      <c r="B333" s="73" t="s">
        <v>225</v>
      </c>
      <c r="C333" s="73" t="s">
        <v>216</v>
      </c>
      <c r="D333" s="73">
        <v>37</v>
      </c>
      <c r="E333" s="73">
        <v>39</v>
      </c>
      <c r="F333" s="73">
        <v>41</v>
      </c>
      <c r="G333" s="73">
        <v>46</v>
      </c>
      <c r="H333" s="73">
        <v>48</v>
      </c>
      <c r="I333" s="73">
        <v>0</v>
      </c>
      <c r="J333" s="73">
        <v>0</v>
      </c>
      <c r="K333" s="73">
        <v>0</v>
      </c>
      <c r="X333" s="233">
        <v>42700</v>
      </c>
    </row>
    <row r="334" spans="1:24" s="73" customFormat="1" x14ac:dyDescent="0.2">
      <c r="A334" s="73">
        <v>38</v>
      </c>
      <c r="B334" s="73" t="s">
        <v>226</v>
      </c>
      <c r="C334" s="73" t="s">
        <v>420</v>
      </c>
      <c r="D334" s="73">
        <v>45</v>
      </c>
      <c r="E334" s="73">
        <v>48</v>
      </c>
      <c r="F334" s="73">
        <v>50</v>
      </c>
      <c r="G334" s="73">
        <v>52</v>
      </c>
      <c r="H334" s="73">
        <v>55</v>
      </c>
      <c r="I334" s="73">
        <v>0</v>
      </c>
      <c r="J334" s="73">
        <v>0</v>
      </c>
      <c r="K334" s="73">
        <v>0</v>
      </c>
      <c r="X334" s="233">
        <v>42701</v>
      </c>
    </row>
    <row r="335" spans="1:24" s="73" customFormat="1" x14ac:dyDescent="0.2">
      <c r="A335" s="73">
        <v>39</v>
      </c>
      <c r="B335" s="73" t="s">
        <v>227</v>
      </c>
      <c r="C335" s="73" t="s">
        <v>228</v>
      </c>
      <c r="D335" s="75">
        <v>455</v>
      </c>
      <c r="E335" s="75">
        <v>490</v>
      </c>
      <c r="F335" s="75">
        <v>520</v>
      </c>
      <c r="G335" s="73">
        <v>550</v>
      </c>
      <c r="H335" s="73">
        <v>575</v>
      </c>
      <c r="I335" s="73">
        <v>0</v>
      </c>
      <c r="J335" s="73">
        <v>0</v>
      </c>
      <c r="K335" s="73">
        <v>0</v>
      </c>
      <c r="X335" s="233">
        <v>42702</v>
      </c>
    </row>
    <row r="336" spans="1:24" s="73" customFormat="1" x14ac:dyDescent="0.2">
      <c r="A336" s="73">
        <v>40</v>
      </c>
      <c r="B336" s="73" t="s">
        <v>229</v>
      </c>
      <c r="C336" s="73" t="s">
        <v>230</v>
      </c>
      <c r="D336" s="73">
        <v>63</v>
      </c>
      <c r="E336" s="73">
        <v>68</v>
      </c>
      <c r="F336" s="73">
        <v>73</v>
      </c>
      <c r="G336" s="73">
        <v>78</v>
      </c>
      <c r="H336" s="73">
        <v>83</v>
      </c>
      <c r="I336" s="73">
        <v>0</v>
      </c>
      <c r="J336" s="73">
        <v>0</v>
      </c>
      <c r="K336" s="73">
        <v>0</v>
      </c>
      <c r="X336" s="233">
        <v>42703</v>
      </c>
    </row>
    <row r="337" spans="1:24" s="73" customFormat="1" x14ac:dyDescent="0.2">
      <c r="A337" s="73">
        <v>41</v>
      </c>
      <c r="B337" s="73" t="s">
        <v>90</v>
      </c>
      <c r="C337" s="73" t="s">
        <v>90</v>
      </c>
      <c r="D337" s="73">
        <v>0</v>
      </c>
      <c r="E337" s="73">
        <v>0</v>
      </c>
      <c r="F337" s="73">
        <v>0</v>
      </c>
      <c r="G337" s="73">
        <v>0</v>
      </c>
      <c r="H337" s="73">
        <v>0</v>
      </c>
      <c r="I337" s="73">
        <v>0</v>
      </c>
      <c r="J337" s="73">
        <v>0</v>
      </c>
      <c r="K337" s="73">
        <v>0</v>
      </c>
      <c r="X337" s="233">
        <v>42704</v>
      </c>
    </row>
    <row r="338" spans="1:24" s="73" customFormat="1" x14ac:dyDescent="0.2">
      <c r="A338" s="73">
        <v>42</v>
      </c>
      <c r="B338" s="77" t="s">
        <v>231</v>
      </c>
      <c r="C338" s="77" t="s">
        <v>232</v>
      </c>
      <c r="D338" s="73">
        <v>28</v>
      </c>
      <c r="E338" s="73">
        <v>29</v>
      </c>
      <c r="F338" s="73">
        <v>31</v>
      </c>
      <c r="G338" s="73">
        <v>33</v>
      </c>
      <c r="H338" s="73">
        <v>35</v>
      </c>
      <c r="I338" s="73">
        <v>0</v>
      </c>
      <c r="J338" s="73">
        <v>0</v>
      </c>
      <c r="K338" s="73">
        <v>0</v>
      </c>
      <c r="X338" s="233">
        <v>42705</v>
      </c>
    </row>
    <row r="339" spans="1:24" s="73" customFormat="1" x14ac:dyDescent="0.2">
      <c r="A339" s="73">
        <v>43</v>
      </c>
      <c r="B339" s="73" t="s">
        <v>233</v>
      </c>
      <c r="C339" s="78" t="s">
        <v>163</v>
      </c>
      <c r="D339" s="73">
        <v>0</v>
      </c>
      <c r="E339" s="73">
        <v>0</v>
      </c>
      <c r="F339" s="73">
        <v>0</v>
      </c>
      <c r="G339" s="73">
        <v>0</v>
      </c>
      <c r="H339" s="73">
        <v>0</v>
      </c>
      <c r="I339" s="73">
        <v>0</v>
      </c>
      <c r="J339" s="73">
        <v>0</v>
      </c>
      <c r="K339" s="73">
        <v>0</v>
      </c>
      <c r="X339" s="233">
        <v>42706</v>
      </c>
    </row>
    <row r="340" spans="1:24" s="73" customFormat="1" x14ac:dyDescent="0.2">
      <c r="A340" s="73">
        <v>44</v>
      </c>
      <c r="B340" s="73" t="s">
        <v>234</v>
      </c>
      <c r="C340" s="73" t="s">
        <v>235</v>
      </c>
      <c r="D340" s="73">
        <v>218</v>
      </c>
      <c r="E340" s="73">
        <v>228</v>
      </c>
      <c r="F340" s="73">
        <v>243</v>
      </c>
      <c r="G340" s="73">
        <v>253</v>
      </c>
      <c r="H340" s="73">
        <v>263</v>
      </c>
      <c r="I340" s="73">
        <v>0</v>
      </c>
      <c r="J340" s="73">
        <v>0</v>
      </c>
      <c r="K340" s="73">
        <v>0</v>
      </c>
      <c r="X340" s="233">
        <v>42707</v>
      </c>
    </row>
    <row r="341" spans="1:24" s="73" customFormat="1" x14ac:dyDescent="0.2">
      <c r="A341" s="73">
        <v>45</v>
      </c>
      <c r="B341" s="73" t="s">
        <v>236</v>
      </c>
      <c r="C341" s="73" t="s">
        <v>237</v>
      </c>
      <c r="D341" s="73">
        <v>181</v>
      </c>
      <c r="E341" s="73">
        <v>186</v>
      </c>
      <c r="F341" s="73">
        <v>191</v>
      </c>
      <c r="G341" s="73">
        <v>196</v>
      </c>
      <c r="H341" s="73">
        <v>201</v>
      </c>
      <c r="I341" s="73">
        <v>0</v>
      </c>
      <c r="J341" s="73">
        <v>0</v>
      </c>
      <c r="K341" s="73">
        <v>0</v>
      </c>
      <c r="X341" s="233">
        <v>42708</v>
      </c>
    </row>
    <row r="342" spans="1:24" s="73" customFormat="1" x14ac:dyDescent="0.2">
      <c r="A342" s="73">
        <v>46</v>
      </c>
      <c r="B342" s="73" t="s">
        <v>238</v>
      </c>
      <c r="C342" s="73" t="s">
        <v>419</v>
      </c>
      <c r="D342" s="75">
        <v>397</v>
      </c>
      <c r="E342" s="75">
        <v>416</v>
      </c>
      <c r="F342" s="75">
        <v>430</v>
      </c>
      <c r="G342" s="73">
        <v>459</v>
      </c>
      <c r="H342" s="73">
        <v>472</v>
      </c>
      <c r="I342" s="73">
        <v>0</v>
      </c>
      <c r="J342" s="73">
        <v>0</v>
      </c>
      <c r="K342" s="73">
        <v>0</v>
      </c>
      <c r="X342" s="233">
        <v>42709</v>
      </c>
    </row>
    <row r="343" spans="1:24" s="73" customFormat="1" x14ac:dyDescent="0.2">
      <c r="A343" s="73">
        <v>47</v>
      </c>
      <c r="B343" s="73" t="s">
        <v>240</v>
      </c>
      <c r="C343" s="73" t="s">
        <v>241</v>
      </c>
      <c r="D343" s="75">
        <v>348</v>
      </c>
      <c r="E343" s="75">
        <v>365</v>
      </c>
      <c r="F343" s="75">
        <v>377</v>
      </c>
      <c r="G343" s="73">
        <v>403</v>
      </c>
      <c r="H343" s="73">
        <v>414</v>
      </c>
      <c r="I343" s="73">
        <v>0</v>
      </c>
      <c r="J343" s="73">
        <v>0</v>
      </c>
      <c r="K343" s="73">
        <v>0</v>
      </c>
      <c r="X343" s="233">
        <v>42710</v>
      </c>
    </row>
    <row r="344" spans="1:24" x14ac:dyDescent="0.2">
      <c r="A344" s="66">
        <v>48</v>
      </c>
      <c r="B344" s="66" t="s">
        <v>468</v>
      </c>
      <c r="C344" s="66" t="s">
        <v>469</v>
      </c>
      <c r="D344" s="66">
        <v>140</v>
      </c>
      <c r="E344" s="66">
        <v>150</v>
      </c>
      <c r="F344" s="66">
        <v>160</v>
      </c>
      <c r="G344" s="66">
        <v>170</v>
      </c>
      <c r="H344" s="66">
        <v>180</v>
      </c>
      <c r="X344" s="233">
        <v>42711</v>
      </c>
    </row>
    <row r="345" spans="1:24" x14ac:dyDescent="0.2">
      <c r="X345" s="233">
        <v>42712</v>
      </c>
    </row>
    <row r="346" spans="1:24" x14ac:dyDescent="0.2">
      <c r="X346" s="233">
        <v>42713</v>
      </c>
    </row>
    <row r="347" spans="1:24" x14ac:dyDescent="0.2">
      <c r="X347" s="233">
        <v>42714</v>
      </c>
    </row>
    <row r="348" spans="1:24" x14ac:dyDescent="0.2">
      <c r="X348" s="233">
        <v>42715</v>
      </c>
    </row>
    <row r="349" spans="1:24" ht="15" x14ac:dyDescent="0.2">
      <c r="A349" s="66">
        <v>1</v>
      </c>
      <c r="B349" s="95" t="s">
        <v>335</v>
      </c>
      <c r="X349" s="233">
        <v>42716</v>
      </c>
    </row>
    <row r="350" spans="1:24" ht="15" x14ac:dyDescent="0.2">
      <c r="A350" s="66">
        <v>2</v>
      </c>
      <c r="B350" s="96" t="s">
        <v>165</v>
      </c>
      <c r="X350" s="233">
        <v>42717</v>
      </c>
    </row>
    <row r="351" spans="1:24" x14ac:dyDescent="0.2">
      <c r="A351" s="66">
        <v>3</v>
      </c>
      <c r="B351" s="66" t="s">
        <v>166</v>
      </c>
      <c r="X351" s="233">
        <v>42718</v>
      </c>
    </row>
    <row r="352" spans="1:24" x14ac:dyDescent="0.2">
      <c r="A352" s="66">
        <v>4</v>
      </c>
      <c r="B352" s="66" t="s">
        <v>168</v>
      </c>
      <c r="X352" s="233">
        <v>42719</v>
      </c>
    </row>
    <row r="353" spans="1:24" x14ac:dyDescent="0.2">
      <c r="A353" s="66">
        <v>5</v>
      </c>
      <c r="B353" s="66" t="s">
        <v>170</v>
      </c>
      <c r="X353" s="233">
        <v>42720</v>
      </c>
    </row>
    <row r="354" spans="1:24" x14ac:dyDescent="0.2">
      <c r="A354" s="66">
        <v>6</v>
      </c>
      <c r="B354" s="73" t="s">
        <v>172</v>
      </c>
      <c r="X354" s="233">
        <v>42721</v>
      </c>
    </row>
    <row r="355" spans="1:24" x14ac:dyDescent="0.2">
      <c r="A355" s="66">
        <v>7</v>
      </c>
      <c r="B355" s="73" t="s">
        <v>174</v>
      </c>
      <c r="X355" s="233">
        <v>42722</v>
      </c>
    </row>
    <row r="356" spans="1:24" x14ac:dyDescent="0.2">
      <c r="A356" s="66">
        <v>8</v>
      </c>
      <c r="B356" s="73" t="s">
        <v>176</v>
      </c>
      <c r="X356" s="233">
        <v>42723</v>
      </c>
    </row>
    <row r="357" spans="1:24" x14ac:dyDescent="0.2">
      <c r="A357" s="66">
        <v>9</v>
      </c>
      <c r="B357" s="73" t="s">
        <v>178</v>
      </c>
      <c r="X357" s="233">
        <v>42724</v>
      </c>
    </row>
    <row r="358" spans="1:24" x14ac:dyDescent="0.2">
      <c r="A358" s="66">
        <v>10</v>
      </c>
      <c r="B358" s="73" t="s">
        <v>180</v>
      </c>
      <c r="X358" s="233">
        <v>42725</v>
      </c>
    </row>
    <row r="359" spans="1:24" x14ac:dyDescent="0.2">
      <c r="A359" s="66">
        <v>11</v>
      </c>
      <c r="B359" s="73" t="s">
        <v>182</v>
      </c>
      <c r="X359" s="233">
        <v>42726</v>
      </c>
    </row>
    <row r="360" spans="1:24" x14ac:dyDescent="0.2">
      <c r="A360" s="66">
        <v>12</v>
      </c>
      <c r="B360" s="73" t="s">
        <v>184</v>
      </c>
      <c r="X360" s="233">
        <v>42727</v>
      </c>
    </row>
    <row r="361" spans="1:24" x14ac:dyDescent="0.2">
      <c r="A361" s="66">
        <v>13</v>
      </c>
      <c r="B361" s="73" t="s">
        <v>186</v>
      </c>
      <c r="X361" s="233">
        <v>42728</v>
      </c>
    </row>
    <row r="362" spans="1:24" x14ac:dyDescent="0.2">
      <c r="A362" s="66">
        <v>14</v>
      </c>
      <c r="B362" s="73" t="s">
        <v>188</v>
      </c>
      <c r="X362" s="233">
        <v>42729</v>
      </c>
    </row>
    <row r="363" spans="1:24" x14ac:dyDescent="0.2">
      <c r="A363" s="66">
        <v>15</v>
      </c>
      <c r="B363" s="73" t="s">
        <v>192</v>
      </c>
      <c r="X363" s="233">
        <v>42730</v>
      </c>
    </row>
    <row r="364" spans="1:24" x14ac:dyDescent="0.2">
      <c r="A364" s="66">
        <v>16</v>
      </c>
      <c r="B364" s="73" t="s">
        <v>193</v>
      </c>
      <c r="X364" s="233">
        <v>42731</v>
      </c>
    </row>
    <row r="365" spans="1:24" x14ac:dyDescent="0.2">
      <c r="A365" s="66">
        <v>17</v>
      </c>
      <c r="B365" s="77" t="s">
        <v>195</v>
      </c>
      <c r="X365" s="233">
        <v>42732</v>
      </c>
    </row>
    <row r="366" spans="1:24" ht="15" x14ac:dyDescent="0.2">
      <c r="A366" s="66">
        <v>18</v>
      </c>
      <c r="B366" s="96" t="s">
        <v>214</v>
      </c>
      <c r="X366" s="233">
        <v>42733</v>
      </c>
    </row>
    <row r="367" spans="1:24" x14ac:dyDescent="0.2">
      <c r="A367" s="66">
        <v>19</v>
      </c>
      <c r="B367" s="66" t="s">
        <v>215</v>
      </c>
      <c r="X367" s="233">
        <v>42734</v>
      </c>
    </row>
    <row r="368" spans="1:24" x14ac:dyDescent="0.2">
      <c r="A368" s="66">
        <v>20</v>
      </c>
      <c r="B368" s="66" t="s">
        <v>336</v>
      </c>
      <c r="X368" s="233">
        <v>42735</v>
      </c>
    </row>
    <row r="369" spans="1:24" x14ac:dyDescent="0.2">
      <c r="A369" s="66">
        <v>21</v>
      </c>
      <c r="B369" s="66" t="s">
        <v>337</v>
      </c>
      <c r="X369" s="233">
        <v>42736</v>
      </c>
    </row>
    <row r="370" spans="1:24" x14ac:dyDescent="0.2">
      <c r="A370" s="66">
        <v>22</v>
      </c>
      <c r="B370" s="73" t="s">
        <v>220</v>
      </c>
      <c r="X370" s="233">
        <v>42737</v>
      </c>
    </row>
    <row r="371" spans="1:24" x14ac:dyDescent="0.2">
      <c r="A371" s="66">
        <v>23</v>
      </c>
      <c r="B371" s="73" t="s">
        <v>338</v>
      </c>
      <c r="X371" s="233">
        <v>42738</v>
      </c>
    </row>
    <row r="372" spans="1:24" x14ac:dyDescent="0.2">
      <c r="A372" s="66">
        <v>24</v>
      </c>
      <c r="B372" s="73" t="s">
        <v>339</v>
      </c>
      <c r="X372" s="233">
        <v>42739</v>
      </c>
    </row>
    <row r="373" spans="1:24" x14ac:dyDescent="0.2">
      <c r="A373" s="66">
        <v>25</v>
      </c>
      <c r="B373" s="73" t="s">
        <v>224</v>
      </c>
      <c r="X373" s="233">
        <v>42740</v>
      </c>
    </row>
    <row r="374" spans="1:24" x14ac:dyDescent="0.2">
      <c r="A374" s="66">
        <v>26</v>
      </c>
      <c r="B374" s="73" t="s">
        <v>225</v>
      </c>
      <c r="X374" s="233">
        <v>42741</v>
      </c>
    </row>
    <row r="375" spans="1:24" x14ac:dyDescent="0.2">
      <c r="A375" s="66">
        <v>27</v>
      </c>
      <c r="B375" s="73" t="s">
        <v>340</v>
      </c>
      <c r="X375" s="233">
        <v>42742</v>
      </c>
    </row>
    <row r="376" spans="1:24" x14ac:dyDescent="0.2">
      <c r="A376" s="66">
        <v>28</v>
      </c>
      <c r="B376" s="73" t="s">
        <v>341</v>
      </c>
      <c r="X376" s="233">
        <v>42743</v>
      </c>
    </row>
    <row r="377" spans="1:24" x14ac:dyDescent="0.2">
      <c r="A377" s="66">
        <v>29</v>
      </c>
      <c r="B377" s="73" t="s">
        <v>342</v>
      </c>
      <c r="X377" s="233">
        <v>42744</v>
      </c>
    </row>
    <row r="378" spans="1:24" x14ac:dyDescent="0.2">
      <c r="A378" s="66">
        <v>30</v>
      </c>
      <c r="B378" s="73"/>
      <c r="X378" s="233">
        <v>42745</v>
      </c>
    </row>
    <row r="379" spans="1:24" x14ac:dyDescent="0.2">
      <c r="A379" s="66">
        <v>31</v>
      </c>
      <c r="B379" s="77" t="s">
        <v>231</v>
      </c>
      <c r="X379" s="233">
        <v>42746</v>
      </c>
    </row>
    <row r="380" spans="1:24" ht="15" x14ac:dyDescent="0.2">
      <c r="A380" s="66">
        <v>32</v>
      </c>
      <c r="B380" s="96" t="s">
        <v>197</v>
      </c>
      <c r="X380" s="233">
        <v>42747</v>
      </c>
    </row>
    <row r="381" spans="1:24" x14ac:dyDescent="0.2">
      <c r="A381" s="66">
        <v>33</v>
      </c>
      <c r="B381" s="66" t="s">
        <v>198</v>
      </c>
      <c r="X381" s="233">
        <v>42748</v>
      </c>
    </row>
    <row r="382" spans="1:24" x14ac:dyDescent="0.2">
      <c r="A382" s="66">
        <v>34</v>
      </c>
      <c r="B382" s="66" t="s">
        <v>200</v>
      </c>
      <c r="X382" s="233">
        <v>42749</v>
      </c>
    </row>
    <row r="383" spans="1:24" x14ac:dyDescent="0.2">
      <c r="A383" s="66">
        <v>35</v>
      </c>
      <c r="B383" s="66" t="s">
        <v>201</v>
      </c>
      <c r="X383" s="233">
        <v>42750</v>
      </c>
    </row>
    <row r="384" spans="1:24" x14ac:dyDescent="0.2">
      <c r="A384" s="66">
        <v>36</v>
      </c>
      <c r="B384" s="73" t="s">
        <v>203</v>
      </c>
      <c r="X384" s="233">
        <v>42751</v>
      </c>
    </row>
    <row r="385" spans="1:24" x14ac:dyDescent="0.2">
      <c r="A385" s="66">
        <v>37</v>
      </c>
      <c r="B385" s="73" t="s">
        <v>205</v>
      </c>
      <c r="X385" s="233">
        <v>42752</v>
      </c>
    </row>
    <row r="386" spans="1:24" x14ac:dyDescent="0.2">
      <c r="A386" s="66">
        <v>38</v>
      </c>
      <c r="B386" s="73" t="s">
        <v>207</v>
      </c>
      <c r="X386" s="233">
        <v>42753</v>
      </c>
    </row>
    <row r="387" spans="1:24" x14ac:dyDescent="0.2">
      <c r="A387" s="66">
        <v>39</v>
      </c>
      <c r="B387" s="73" t="s">
        <v>209</v>
      </c>
      <c r="X387" s="233">
        <v>42754</v>
      </c>
    </row>
    <row r="388" spans="1:24" x14ac:dyDescent="0.2">
      <c r="A388" s="66">
        <v>40</v>
      </c>
      <c r="B388" s="73" t="s">
        <v>343</v>
      </c>
      <c r="X388" s="233">
        <v>42755</v>
      </c>
    </row>
    <row r="389" spans="1:24" x14ac:dyDescent="0.2">
      <c r="A389" s="66">
        <v>41</v>
      </c>
      <c r="B389" s="73" t="s">
        <v>344</v>
      </c>
      <c r="X389" s="233">
        <v>42756</v>
      </c>
    </row>
    <row r="390" spans="1:24" x14ac:dyDescent="0.2">
      <c r="A390" s="66">
        <v>42</v>
      </c>
      <c r="B390" s="73" t="s">
        <v>233</v>
      </c>
      <c r="X390" s="233">
        <v>42757</v>
      </c>
    </row>
    <row r="391" spans="1:24" x14ac:dyDescent="0.2">
      <c r="A391" s="66">
        <v>43</v>
      </c>
      <c r="B391" s="73" t="s">
        <v>234</v>
      </c>
      <c r="X391" s="233">
        <v>42758</v>
      </c>
    </row>
    <row r="392" spans="1:24" x14ac:dyDescent="0.2">
      <c r="A392" s="66">
        <v>44</v>
      </c>
      <c r="B392" s="73" t="s">
        <v>345</v>
      </c>
      <c r="X392" s="233">
        <v>42759</v>
      </c>
    </row>
    <row r="393" spans="1:24" x14ac:dyDescent="0.2">
      <c r="A393" s="66">
        <v>45</v>
      </c>
      <c r="B393" s="73" t="s">
        <v>238</v>
      </c>
      <c r="X393" s="233">
        <v>42760</v>
      </c>
    </row>
    <row r="394" spans="1:24" x14ac:dyDescent="0.2">
      <c r="A394" s="66">
        <v>46</v>
      </c>
      <c r="B394" s="73" t="s">
        <v>236</v>
      </c>
      <c r="X394" s="233">
        <v>42761</v>
      </c>
    </row>
    <row r="395" spans="1:24" x14ac:dyDescent="0.2">
      <c r="A395" s="66">
        <v>47</v>
      </c>
      <c r="B395" s="77" t="s">
        <v>346</v>
      </c>
      <c r="X395" s="233">
        <v>42762</v>
      </c>
    </row>
    <row r="396" spans="1:24" x14ac:dyDescent="0.2">
      <c r="X396" s="233">
        <v>42763</v>
      </c>
    </row>
    <row r="397" spans="1:24" x14ac:dyDescent="0.2">
      <c r="B397" s="66">
        <v>1</v>
      </c>
      <c r="C397" s="66" t="s">
        <v>347</v>
      </c>
      <c r="X397" s="233">
        <v>42764</v>
      </c>
    </row>
    <row r="398" spans="1:24" x14ac:dyDescent="0.2">
      <c r="X398" s="233">
        <v>42765</v>
      </c>
    </row>
    <row r="399" spans="1:24" x14ac:dyDescent="0.2">
      <c r="X399" s="233">
        <v>42766</v>
      </c>
    </row>
    <row r="400" spans="1:24" x14ac:dyDescent="0.2">
      <c r="B400" s="70"/>
      <c r="C400" s="70"/>
      <c r="X400" s="233">
        <v>42767</v>
      </c>
    </row>
    <row r="401" spans="1:24" ht="15.75" x14ac:dyDescent="0.25">
      <c r="A401" s="66">
        <v>1</v>
      </c>
      <c r="B401" s="97"/>
      <c r="C401" s="70"/>
      <c r="X401" s="233">
        <v>42768</v>
      </c>
    </row>
    <row r="402" spans="1:24" ht="15.75" x14ac:dyDescent="0.2">
      <c r="A402" s="66">
        <v>2</v>
      </c>
      <c r="B402" s="98" t="s">
        <v>348</v>
      </c>
      <c r="C402" s="99"/>
      <c r="X402" s="233">
        <v>42769</v>
      </c>
    </row>
    <row r="403" spans="1:24" ht="15.75" x14ac:dyDescent="0.2">
      <c r="A403" s="66">
        <v>3</v>
      </c>
      <c r="B403" s="98" t="s">
        <v>349</v>
      </c>
      <c r="C403" s="99"/>
      <c r="X403" s="233">
        <v>42770</v>
      </c>
    </row>
    <row r="404" spans="1:24" ht="15.75" x14ac:dyDescent="0.2">
      <c r="A404" s="66">
        <v>4</v>
      </c>
      <c r="B404" s="98" t="s">
        <v>350</v>
      </c>
      <c r="C404" s="99"/>
      <c r="X404" s="233">
        <v>42771</v>
      </c>
    </row>
    <row r="405" spans="1:24" ht="15.75" x14ac:dyDescent="0.2">
      <c r="A405" s="66">
        <v>5</v>
      </c>
      <c r="B405" s="98" t="s">
        <v>351</v>
      </c>
      <c r="C405" s="99"/>
      <c r="X405" s="233">
        <v>42772</v>
      </c>
    </row>
    <row r="406" spans="1:24" ht="15.75" x14ac:dyDescent="0.2">
      <c r="A406" s="66">
        <v>6</v>
      </c>
      <c r="B406" s="98" t="s">
        <v>352</v>
      </c>
      <c r="C406" s="99"/>
      <c r="X406" s="233">
        <v>42773</v>
      </c>
    </row>
    <row r="407" spans="1:24" ht="15.75" x14ac:dyDescent="0.2">
      <c r="A407" s="66">
        <v>7</v>
      </c>
      <c r="B407" s="98" t="s">
        <v>353</v>
      </c>
      <c r="C407" s="99"/>
      <c r="X407" s="233">
        <v>42774</v>
      </c>
    </row>
    <row r="408" spans="1:24" ht="15.75" x14ac:dyDescent="0.2">
      <c r="A408" s="66">
        <v>8</v>
      </c>
      <c r="B408" s="98" t="s">
        <v>354</v>
      </c>
      <c r="C408" s="99"/>
      <c r="X408" s="233">
        <v>42775</v>
      </c>
    </row>
    <row r="409" spans="1:24" ht="15.75" x14ac:dyDescent="0.2">
      <c r="A409" s="66">
        <v>9</v>
      </c>
      <c r="B409" s="98" t="s">
        <v>355</v>
      </c>
      <c r="C409" s="99"/>
      <c r="X409" s="233">
        <v>42776</v>
      </c>
    </row>
    <row r="410" spans="1:24" x14ac:dyDescent="0.2">
      <c r="X410" s="233">
        <v>42777</v>
      </c>
    </row>
    <row r="411" spans="1:24" x14ac:dyDescent="0.2">
      <c r="X411" s="233">
        <v>42778</v>
      </c>
    </row>
    <row r="412" spans="1:24" x14ac:dyDescent="0.2">
      <c r="B412" s="66" t="s">
        <v>356</v>
      </c>
      <c r="X412" s="233">
        <v>42779</v>
      </c>
    </row>
    <row r="413" spans="1:24" x14ac:dyDescent="0.2">
      <c r="B413" s="66" t="s">
        <v>37</v>
      </c>
      <c r="X413" s="233">
        <v>42780</v>
      </c>
    </row>
    <row r="414" spans="1:24" x14ac:dyDescent="0.2">
      <c r="X414" s="233">
        <v>42781</v>
      </c>
    </row>
    <row r="415" spans="1:24" x14ac:dyDescent="0.2">
      <c r="X415" s="233">
        <v>42782</v>
      </c>
    </row>
    <row r="416" spans="1:24" x14ac:dyDescent="0.2">
      <c r="X416" s="233">
        <v>42783</v>
      </c>
    </row>
    <row r="417" spans="24:24" x14ac:dyDescent="0.2">
      <c r="X417" s="233">
        <v>42784</v>
      </c>
    </row>
    <row r="418" spans="24:24" x14ac:dyDescent="0.2">
      <c r="X418" s="233">
        <v>42785</v>
      </c>
    </row>
    <row r="419" spans="24:24" x14ac:dyDescent="0.2">
      <c r="X419" s="233">
        <v>42786</v>
      </c>
    </row>
    <row r="420" spans="24:24" x14ac:dyDescent="0.2">
      <c r="X420" s="233">
        <v>42787</v>
      </c>
    </row>
    <row r="421" spans="24:24" x14ac:dyDescent="0.2">
      <c r="X421" s="233">
        <v>42788</v>
      </c>
    </row>
    <row r="422" spans="24:24" x14ac:dyDescent="0.2">
      <c r="X422" s="233">
        <v>42789</v>
      </c>
    </row>
    <row r="423" spans="24:24" x14ac:dyDescent="0.2">
      <c r="X423" s="233">
        <v>42790</v>
      </c>
    </row>
    <row r="424" spans="24:24" x14ac:dyDescent="0.2">
      <c r="X424" s="233">
        <v>42791</v>
      </c>
    </row>
    <row r="425" spans="24:24" x14ac:dyDescent="0.2">
      <c r="X425" s="233">
        <v>42792</v>
      </c>
    </row>
    <row r="426" spans="24:24" x14ac:dyDescent="0.2">
      <c r="X426" s="233">
        <v>42793</v>
      </c>
    </row>
    <row r="427" spans="24:24" x14ac:dyDescent="0.2">
      <c r="X427" s="233">
        <v>42794</v>
      </c>
    </row>
    <row r="428" spans="24:24" x14ac:dyDescent="0.2">
      <c r="X428" s="233">
        <v>42795</v>
      </c>
    </row>
    <row r="429" spans="24:24" x14ac:dyDescent="0.2">
      <c r="X429" s="233">
        <v>42796</v>
      </c>
    </row>
    <row r="430" spans="24:24" x14ac:dyDescent="0.2">
      <c r="X430" s="233">
        <v>42797</v>
      </c>
    </row>
    <row r="431" spans="24:24" x14ac:dyDescent="0.2">
      <c r="X431" s="233">
        <v>42798</v>
      </c>
    </row>
    <row r="432" spans="24:24" x14ac:dyDescent="0.2">
      <c r="X432" s="233">
        <v>42799</v>
      </c>
    </row>
    <row r="433" spans="24:24" x14ac:dyDescent="0.2">
      <c r="X433" s="233">
        <v>42800</v>
      </c>
    </row>
    <row r="434" spans="24:24" x14ac:dyDescent="0.2">
      <c r="X434" s="233">
        <v>42801</v>
      </c>
    </row>
    <row r="435" spans="24:24" x14ac:dyDescent="0.2">
      <c r="X435" s="233">
        <v>42802</v>
      </c>
    </row>
    <row r="436" spans="24:24" x14ac:dyDescent="0.2">
      <c r="X436" s="233">
        <v>42803</v>
      </c>
    </row>
    <row r="437" spans="24:24" x14ac:dyDescent="0.2">
      <c r="X437" s="233">
        <v>42804</v>
      </c>
    </row>
    <row r="438" spans="24:24" x14ac:dyDescent="0.2">
      <c r="X438" s="233">
        <v>42805</v>
      </c>
    </row>
    <row r="439" spans="24:24" x14ac:dyDescent="0.2">
      <c r="X439" s="233">
        <v>42806</v>
      </c>
    </row>
    <row r="440" spans="24:24" x14ac:dyDescent="0.2">
      <c r="X440" s="233">
        <v>42807</v>
      </c>
    </row>
    <row r="441" spans="24:24" x14ac:dyDescent="0.2">
      <c r="X441" s="233">
        <v>42808</v>
      </c>
    </row>
    <row r="442" spans="24:24" x14ac:dyDescent="0.2">
      <c r="X442" s="233">
        <v>42809</v>
      </c>
    </row>
    <row r="443" spans="24:24" x14ac:dyDescent="0.2">
      <c r="X443" s="233">
        <v>42810</v>
      </c>
    </row>
    <row r="444" spans="24:24" x14ac:dyDescent="0.2">
      <c r="X444" s="233">
        <v>42811</v>
      </c>
    </row>
    <row r="445" spans="24:24" x14ac:dyDescent="0.2">
      <c r="X445" s="233">
        <v>42812</v>
      </c>
    </row>
    <row r="446" spans="24:24" x14ac:dyDescent="0.2">
      <c r="X446" s="233">
        <v>42813</v>
      </c>
    </row>
    <row r="447" spans="24:24" x14ac:dyDescent="0.2">
      <c r="X447" s="233">
        <v>42814</v>
      </c>
    </row>
    <row r="448" spans="24:24" x14ac:dyDescent="0.2">
      <c r="X448" s="233">
        <v>42815</v>
      </c>
    </row>
    <row r="449" spans="24:24" x14ac:dyDescent="0.2">
      <c r="X449" s="233">
        <v>42816</v>
      </c>
    </row>
    <row r="450" spans="24:24" x14ac:dyDescent="0.2">
      <c r="X450" s="233">
        <v>42817</v>
      </c>
    </row>
    <row r="451" spans="24:24" x14ac:dyDescent="0.2">
      <c r="X451" s="233">
        <v>42818</v>
      </c>
    </row>
    <row r="452" spans="24:24" x14ac:dyDescent="0.2">
      <c r="X452" s="233">
        <v>42819</v>
      </c>
    </row>
    <row r="453" spans="24:24" x14ac:dyDescent="0.2">
      <c r="X453" s="233">
        <v>42820</v>
      </c>
    </row>
    <row r="454" spans="24:24" x14ac:dyDescent="0.2">
      <c r="X454" s="233">
        <v>42821</v>
      </c>
    </row>
    <row r="455" spans="24:24" x14ac:dyDescent="0.2">
      <c r="X455" s="233">
        <v>42822</v>
      </c>
    </row>
    <row r="456" spans="24:24" x14ac:dyDescent="0.2">
      <c r="X456" s="233">
        <v>42823</v>
      </c>
    </row>
    <row r="457" spans="24:24" x14ac:dyDescent="0.2">
      <c r="X457" s="233">
        <v>42824</v>
      </c>
    </row>
    <row r="458" spans="24:24" x14ac:dyDescent="0.2">
      <c r="X458" s="233">
        <v>42825</v>
      </c>
    </row>
    <row r="459" spans="24:24" x14ac:dyDescent="0.2">
      <c r="X459" s="233">
        <v>42826</v>
      </c>
    </row>
    <row r="460" spans="24:24" x14ac:dyDescent="0.2">
      <c r="X460" s="233">
        <v>42827</v>
      </c>
    </row>
    <row r="461" spans="24:24" x14ac:dyDescent="0.2">
      <c r="X461" s="233">
        <v>42828</v>
      </c>
    </row>
    <row r="462" spans="24:24" x14ac:dyDescent="0.2">
      <c r="X462" s="233">
        <v>42829</v>
      </c>
    </row>
    <row r="463" spans="24:24" x14ac:dyDescent="0.2">
      <c r="X463" s="233">
        <v>42830</v>
      </c>
    </row>
    <row r="464" spans="24:24" x14ac:dyDescent="0.2">
      <c r="X464" s="233">
        <v>42831</v>
      </c>
    </row>
    <row r="465" spans="24:24" x14ac:dyDescent="0.2">
      <c r="X465" s="233">
        <v>42832</v>
      </c>
    </row>
    <row r="466" spans="24:24" x14ac:dyDescent="0.2">
      <c r="X466" s="233">
        <v>42833</v>
      </c>
    </row>
    <row r="467" spans="24:24" x14ac:dyDescent="0.2">
      <c r="X467" s="233">
        <v>42834</v>
      </c>
    </row>
    <row r="468" spans="24:24" x14ac:dyDescent="0.2">
      <c r="X468" s="233">
        <v>42835</v>
      </c>
    </row>
    <row r="469" spans="24:24" x14ac:dyDescent="0.2">
      <c r="X469" s="233">
        <v>42836</v>
      </c>
    </row>
    <row r="470" spans="24:24" x14ac:dyDescent="0.2">
      <c r="X470" s="233">
        <v>42837</v>
      </c>
    </row>
    <row r="471" spans="24:24" x14ac:dyDescent="0.2">
      <c r="X471" s="233">
        <v>42838</v>
      </c>
    </row>
    <row r="472" spans="24:24" x14ac:dyDescent="0.2">
      <c r="X472" s="233">
        <v>42839</v>
      </c>
    </row>
    <row r="473" spans="24:24" x14ac:dyDescent="0.2">
      <c r="X473" s="233">
        <v>42840</v>
      </c>
    </row>
    <row r="474" spans="24:24" x14ac:dyDescent="0.2">
      <c r="X474" s="233">
        <v>42841</v>
      </c>
    </row>
    <row r="475" spans="24:24" x14ac:dyDescent="0.2">
      <c r="X475" s="233">
        <v>42842</v>
      </c>
    </row>
    <row r="476" spans="24:24" x14ac:dyDescent="0.2">
      <c r="X476" s="233">
        <v>42843</v>
      </c>
    </row>
    <row r="477" spans="24:24" x14ac:dyDescent="0.2">
      <c r="X477" s="233">
        <v>42844</v>
      </c>
    </row>
    <row r="478" spans="24:24" x14ac:dyDescent="0.2">
      <c r="X478" s="233">
        <v>42845</v>
      </c>
    </row>
    <row r="479" spans="24:24" x14ac:dyDescent="0.2">
      <c r="X479" s="233">
        <v>42846</v>
      </c>
    </row>
    <row r="480" spans="24:24" x14ac:dyDescent="0.2">
      <c r="X480" s="233">
        <v>42847</v>
      </c>
    </row>
    <row r="481" spans="24:24" x14ac:dyDescent="0.2">
      <c r="X481" s="233">
        <v>42848</v>
      </c>
    </row>
    <row r="482" spans="24:24" x14ac:dyDescent="0.2">
      <c r="X482" s="233">
        <v>42849</v>
      </c>
    </row>
    <row r="483" spans="24:24" x14ac:dyDescent="0.2">
      <c r="X483" s="233">
        <v>42850</v>
      </c>
    </row>
    <row r="484" spans="24:24" x14ac:dyDescent="0.2">
      <c r="X484" s="233">
        <v>42851</v>
      </c>
    </row>
    <row r="485" spans="24:24" x14ac:dyDescent="0.2">
      <c r="X485" s="233">
        <v>42852</v>
      </c>
    </row>
    <row r="486" spans="24:24" x14ac:dyDescent="0.2">
      <c r="X486" s="233">
        <v>42853</v>
      </c>
    </row>
    <row r="487" spans="24:24" x14ac:dyDescent="0.2">
      <c r="X487" s="233">
        <v>42854</v>
      </c>
    </row>
    <row r="488" spans="24:24" x14ac:dyDescent="0.2">
      <c r="X488" s="233">
        <v>42855</v>
      </c>
    </row>
    <row r="489" spans="24:24" x14ac:dyDescent="0.2">
      <c r="X489" s="233">
        <v>42856</v>
      </c>
    </row>
    <row r="490" spans="24:24" x14ac:dyDescent="0.2">
      <c r="X490" s="233">
        <v>42857</v>
      </c>
    </row>
    <row r="491" spans="24:24" x14ac:dyDescent="0.2">
      <c r="X491" s="233">
        <v>42858</v>
      </c>
    </row>
    <row r="492" spans="24:24" x14ac:dyDescent="0.2">
      <c r="X492" s="233">
        <v>42859</v>
      </c>
    </row>
    <row r="493" spans="24:24" x14ac:dyDescent="0.2">
      <c r="X493" s="233">
        <v>42860</v>
      </c>
    </row>
    <row r="494" spans="24:24" x14ac:dyDescent="0.2">
      <c r="X494" s="233">
        <v>42861</v>
      </c>
    </row>
    <row r="495" spans="24:24" x14ac:dyDescent="0.2">
      <c r="X495" s="233">
        <v>42862</v>
      </c>
    </row>
    <row r="496" spans="24:24" x14ac:dyDescent="0.2">
      <c r="X496" s="233">
        <v>42863</v>
      </c>
    </row>
    <row r="497" spans="24:24" x14ac:dyDescent="0.2">
      <c r="X497" s="233">
        <v>42864</v>
      </c>
    </row>
    <row r="498" spans="24:24" x14ac:dyDescent="0.2">
      <c r="X498" s="233">
        <v>42865</v>
      </c>
    </row>
    <row r="499" spans="24:24" x14ac:dyDescent="0.2">
      <c r="X499" s="233">
        <v>42866</v>
      </c>
    </row>
    <row r="500" spans="24:24" x14ac:dyDescent="0.2">
      <c r="X500" s="233">
        <v>42867</v>
      </c>
    </row>
    <row r="501" spans="24:24" x14ac:dyDescent="0.2">
      <c r="X501" s="233">
        <v>42868</v>
      </c>
    </row>
    <row r="502" spans="24:24" x14ac:dyDescent="0.2">
      <c r="X502" s="233">
        <v>42869</v>
      </c>
    </row>
    <row r="503" spans="24:24" x14ac:dyDescent="0.2">
      <c r="X503" s="233">
        <v>42870</v>
      </c>
    </row>
    <row r="504" spans="24:24" x14ac:dyDescent="0.2">
      <c r="X504" s="233">
        <v>42871</v>
      </c>
    </row>
    <row r="505" spans="24:24" x14ac:dyDescent="0.2">
      <c r="X505" s="233">
        <v>42872</v>
      </c>
    </row>
    <row r="506" spans="24:24" x14ac:dyDescent="0.2">
      <c r="X506" s="233">
        <v>42873</v>
      </c>
    </row>
    <row r="507" spans="24:24" x14ac:dyDescent="0.2">
      <c r="X507" s="233">
        <v>42874</v>
      </c>
    </row>
    <row r="508" spans="24:24" x14ac:dyDescent="0.2">
      <c r="X508" s="233">
        <v>42875</v>
      </c>
    </row>
    <row r="509" spans="24:24" x14ac:dyDescent="0.2">
      <c r="X509" s="233">
        <v>42876</v>
      </c>
    </row>
    <row r="510" spans="24:24" x14ac:dyDescent="0.2">
      <c r="X510" s="233">
        <v>42877</v>
      </c>
    </row>
    <row r="511" spans="24:24" x14ac:dyDescent="0.2">
      <c r="X511" s="233">
        <v>42878</v>
      </c>
    </row>
    <row r="512" spans="24:24" x14ac:dyDescent="0.2">
      <c r="X512" s="233">
        <v>42879</v>
      </c>
    </row>
    <row r="513" spans="24:24" x14ac:dyDescent="0.2">
      <c r="X513" s="233">
        <v>42880</v>
      </c>
    </row>
    <row r="514" spans="24:24" x14ac:dyDescent="0.2">
      <c r="X514" s="233">
        <v>42881</v>
      </c>
    </row>
    <row r="515" spans="24:24" x14ac:dyDescent="0.2">
      <c r="X515" s="233">
        <v>42882</v>
      </c>
    </row>
    <row r="516" spans="24:24" x14ac:dyDescent="0.2">
      <c r="X516" s="233">
        <v>42883</v>
      </c>
    </row>
    <row r="517" spans="24:24" x14ac:dyDescent="0.2">
      <c r="X517" s="233">
        <v>42884</v>
      </c>
    </row>
    <row r="518" spans="24:24" x14ac:dyDescent="0.2">
      <c r="X518" s="233">
        <v>42885</v>
      </c>
    </row>
    <row r="519" spans="24:24" x14ac:dyDescent="0.2">
      <c r="X519" s="233">
        <v>42886</v>
      </c>
    </row>
    <row r="520" spans="24:24" x14ac:dyDescent="0.2">
      <c r="X520" s="233">
        <v>42887</v>
      </c>
    </row>
    <row r="521" spans="24:24" x14ac:dyDescent="0.2">
      <c r="X521" s="233">
        <v>42888</v>
      </c>
    </row>
    <row r="522" spans="24:24" x14ac:dyDescent="0.2">
      <c r="X522" s="233">
        <v>42889</v>
      </c>
    </row>
    <row r="523" spans="24:24" x14ac:dyDescent="0.2">
      <c r="X523" s="233">
        <v>42890</v>
      </c>
    </row>
    <row r="524" spans="24:24" x14ac:dyDescent="0.2">
      <c r="X524" s="233">
        <v>42891</v>
      </c>
    </row>
    <row r="525" spans="24:24" x14ac:dyDescent="0.2">
      <c r="X525" s="233">
        <v>42892</v>
      </c>
    </row>
    <row r="526" spans="24:24" x14ac:dyDescent="0.2">
      <c r="X526" s="233">
        <v>42893</v>
      </c>
    </row>
    <row r="527" spans="24:24" x14ac:dyDescent="0.2">
      <c r="X527" s="233">
        <v>42894</v>
      </c>
    </row>
    <row r="528" spans="24:24" x14ac:dyDescent="0.2">
      <c r="X528" s="233">
        <v>42895</v>
      </c>
    </row>
    <row r="529" spans="24:24" x14ac:dyDescent="0.2">
      <c r="X529" s="233">
        <v>42896</v>
      </c>
    </row>
    <row r="530" spans="24:24" x14ac:dyDescent="0.2">
      <c r="X530" s="233">
        <v>42897</v>
      </c>
    </row>
    <row r="531" spans="24:24" x14ac:dyDescent="0.2">
      <c r="X531" s="233">
        <v>42898</v>
      </c>
    </row>
    <row r="532" spans="24:24" x14ac:dyDescent="0.2">
      <c r="X532" s="233">
        <v>42899</v>
      </c>
    </row>
    <row r="533" spans="24:24" x14ac:dyDescent="0.2">
      <c r="X533" s="233">
        <v>42900</v>
      </c>
    </row>
    <row r="534" spans="24:24" x14ac:dyDescent="0.2">
      <c r="X534" s="233">
        <v>42901</v>
      </c>
    </row>
    <row r="535" spans="24:24" x14ac:dyDescent="0.2">
      <c r="X535" s="233">
        <v>42902</v>
      </c>
    </row>
    <row r="536" spans="24:24" x14ac:dyDescent="0.2">
      <c r="X536" s="233">
        <v>42903</v>
      </c>
    </row>
    <row r="537" spans="24:24" x14ac:dyDescent="0.2">
      <c r="X537" s="233">
        <v>42904</v>
      </c>
    </row>
    <row r="538" spans="24:24" x14ac:dyDescent="0.2">
      <c r="X538" s="233">
        <v>42905</v>
      </c>
    </row>
    <row r="539" spans="24:24" x14ac:dyDescent="0.2">
      <c r="X539" s="233">
        <v>42906</v>
      </c>
    </row>
    <row r="540" spans="24:24" x14ac:dyDescent="0.2">
      <c r="X540" s="233">
        <v>42907</v>
      </c>
    </row>
    <row r="541" spans="24:24" x14ac:dyDescent="0.2">
      <c r="X541" s="233">
        <v>42908</v>
      </c>
    </row>
    <row r="542" spans="24:24" x14ac:dyDescent="0.2">
      <c r="X542" s="233">
        <v>42909</v>
      </c>
    </row>
    <row r="543" spans="24:24" x14ac:dyDescent="0.2">
      <c r="X543" s="233">
        <v>42910</v>
      </c>
    </row>
    <row r="544" spans="24:24" x14ac:dyDescent="0.2">
      <c r="X544" s="233">
        <v>42911</v>
      </c>
    </row>
    <row r="545" spans="24:24" x14ac:dyDescent="0.2">
      <c r="X545" s="233">
        <v>42912</v>
      </c>
    </row>
    <row r="546" spans="24:24" x14ac:dyDescent="0.2">
      <c r="X546" s="233">
        <v>42913</v>
      </c>
    </row>
    <row r="547" spans="24:24" x14ac:dyDescent="0.2">
      <c r="X547" s="233">
        <v>42914</v>
      </c>
    </row>
    <row r="548" spans="24:24" x14ac:dyDescent="0.2">
      <c r="X548" s="233">
        <v>42915</v>
      </c>
    </row>
    <row r="549" spans="24:24" x14ac:dyDescent="0.2">
      <c r="X549" s="233">
        <v>42916</v>
      </c>
    </row>
    <row r="550" spans="24:24" x14ac:dyDescent="0.2">
      <c r="X550" s="233">
        <v>42917</v>
      </c>
    </row>
    <row r="551" spans="24:24" x14ac:dyDescent="0.2">
      <c r="X551" s="233">
        <v>42918</v>
      </c>
    </row>
    <row r="552" spans="24:24" x14ac:dyDescent="0.2">
      <c r="X552" s="233">
        <v>42919</v>
      </c>
    </row>
    <row r="553" spans="24:24" x14ac:dyDescent="0.2">
      <c r="X553" s="233">
        <v>42920</v>
      </c>
    </row>
    <row r="554" spans="24:24" x14ac:dyDescent="0.2">
      <c r="X554" s="233">
        <v>42921</v>
      </c>
    </row>
    <row r="555" spans="24:24" x14ac:dyDescent="0.2">
      <c r="X555" s="233">
        <v>42922</v>
      </c>
    </row>
    <row r="556" spans="24:24" x14ac:dyDescent="0.2">
      <c r="X556" s="233">
        <v>42923</v>
      </c>
    </row>
    <row r="557" spans="24:24" x14ac:dyDescent="0.2">
      <c r="X557" s="233">
        <v>42924</v>
      </c>
    </row>
    <row r="558" spans="24:24" x14ac:dyDescent="0.2">
      <c r="X558" s="233">
        <v>42925</v>
      </c>
    </row>
    <row r="559" spans="24:24" x14ac:dyDescent="0.2">
      <c r="X559" s="233">
        <v>42926</v>
      </c>
    </row>
    <row r="560" spans="24:24" x14ac:dyDescent="0.2">
      <c r="X560" s="233">
        <v>42927</v>
      </c>
    </row>
    <row r="561" spans="24:24" x14ac:dyDescent="0.2">
      <c r="X561" s="233">
        <v>42928</v>
      </c>
    </row>
    <row r="562" spans="24:24" x14ac:dyDescent="0.2">
      <c r="X562" s="233">
        <v>42929</v>
      </c>
    </row>
    <row r="563" spans="24:24" x14ac:dyDescent="0.2">
      <c r="X563" s="233">
        <v>42930</v>
      </c>
    </row>
    <row r="564" spans="24:24" x14ac:dyDescent="0.2">
      <c r="X564" s="233">
        <v>42931</v>
      </c>
    </row>
    <row r="565" spans="24:24" x14ac:dyDescent="0.2">
      <c r="X565" s="233">
        <v>42932</v>
      </c>
    </row>
    <row r="566" spans="24:24" x14ac:dyDescent="0.2">
      <c r="X566" s="233">
        <v>42933</v>
      </c>
    </row>
    <row r="567" spans="24:24" x14ac:dyDescent="0.2">
      <c r="X567" s="233">
        <v>42934</v>
      </c>
    </row>
    <row r="568" spans="24:24" x14ac:dyDescent="0.2">
      <c r="X568" s="233">
        <v>42935</v>
      </c>
    </row>
    <row r="569" spans="24:24" x14ac:dyDescent="0.2">
      <c r="X569" s="233">
        <v>42936</v>
      </c>
    </row>
    <row r="570" spans="24:24" x14ac:dyDescent="0.2">
      <c r="X570" s="233">
        <v>42937</v>
      </c>
    </row>
    <row r="571" spans="24:24" x14ac:dyDescent="0.2">
      <c r="X571" s="233">
        <v>42938</v>
      </c>
    </row>
    <row r="572" spans="24:24" x14ac:dyDescent="0.2">
      <c r="X572" s="233">
        <v>42939</v>
      </c>
    </row>
    <row r="573" spans="24:24" x14ac:dyDescent="0.2">
      <c r="X573" s="233">
        <v>42940</v>
      </c>
    </row>
    <row r="574" spans="24:24" x14ac:dyDescent="0.2">
      <c r="X574" s="233">
        <v>42941</v>
      </c>
    </row>
    <row r="575" spans="24:24" x14ac:dyDescent="0.2">
      <c r="X575" s="233">
        <v>42942</v>
      </c>
    </row>
    <row r="576" spans="24:24" x14ac:dyDescent="0.2">
      <c r="X576" s="233">
        <v>42943</v>
      </c>
    </row>
    <row r="577" spans="24:24" x14ac:dyDescent="0.2">
      <c r="X577" s="233">
        <v>42944</v>
      </c>
    </row>
    <row r="578" spans="24:24" x14ac:dyDescent="0.2">
      <c r="X578" s="233">
        <v>42945</v>
      </c>
    </row>
    <row r="579" spans="24:24" x14ac:dyDescent="0.2">
      <c r="X579" s="233">
        <v>42946</v>
      </c>
    </row>
    <row r="580" spans="24:24" x14ac:dyDescent="0.2">
      <c r="X580" s="233">
        <v>42947</v>
      </c>
    </row>
    <row r="581" spans="24:24" x14ac:dyDescent="0.2">
      <c r="X581" s="233">
        <v>42948</v>
      </c>
    </row>
    <row r="582" spans="24:24" x14ac:dyDescent="0.2">
      <c r="X582" s="233">
        <v>42949</v>
      </c>
    </row>
    <row r="583" spans="24:24" x14ac:dyDescent="0.2">
      <c r="X583" s="233">
        <v>42950</v>
      </c>
    </row>
    <row r="584" spans="24:24" x14ac:dyDescent="0.2">
      <c r="X584" s="233">
        <v>42951</v>
      </c>
    </row>
    <row r="585" spans="24:24" x14ac:dyDescent="0.2">
      <c r="X585" s="233">
        <v>42952</v>
      </c>
    </row>
    <row r="586" spans="24:24" x14ac:dyDescent="0.2">
      <c r="X586" s="233">
        <v>42953</v>
      </c>
    </row>
    <row r="587" spans="24:24" x14ac:dyDescent="0.2">
      <c r="X587" s="233">
        <v>42954</v>
      </c>
    </row>
    <row r="588" spans="24:24" x14ac:dyDescent="0.2">
      <c r="X588" s="233">
        <v>42955</v>
      </c>
    </row>
    <row r="589" spans="24:24" x14ac:dyDescent="0.2">
      <c r="X589" s="233">
        <v>42956</v>
      </c>
    </row>
    <row r="590" spans="24:24" x14ac:dyDescent="0.2">
      <c r="X590" s="233">
        <v>42957</v>
      </c>
    </row>
    <row r="591" spans="24:24" x14ac:dyDescent="0.2">
      <c r="X591" s="233">
        <v>42958</v>
      </c>
    </row>
    <row r="592" spans="24:24" x14ac:dyDescent="0.2">
      <c r="X592" s="233">
        <v>42959</v>
      </c>
    </row>
    <row r="593" spans="24:24" x14ac:dyDescent="0.2">
      <c r="X593" s="233">
        <v>42960</v>
      </c>
    </row>
    <row r="594" spans="24:24" x14ac:dyDescent="0.2">
      <c r="X594" s="233">
        <v>42961</v>
      </c>
    </row>
    <row r="595" spans="24:24" x14ac:dyDescent="0.2">
      <c r="X595" s="233">
        <v>42962</v>
      </c>
    </row>
    <row r="596" spans="24:24" x14ac:dyDescent="0.2">
      <c r="X596" s="233">
        <v>42963</v>
      </c>
    </row>
    <row r="597" spans="24:24" x14ac:dyDescent="0.2">
      <c r="X597" s="233">
        <v>42964</v>
      </c>
    </row>
    <row r="598" spans="24:24" x14ac:dyDescent="0.2">
      <c r="X598" s="233">
        <v>42965</v>
      </c>
    </row>
    <row r="599" spans="24:24" x14ac:dyDescent="0.2">
      <c r="X599" s="233">
        <v>42966</v>
      </c>
    </row>
    <row r="600" spans="24:24" x14ac:dyDescent="0.2">
      <c r="X600" s="233">
        <v>42967</v>
      </c>
    </row>
    <row r="601" spans="24:24" x14ac:dyDescent="0.2">
      <c r="X601" s="233">
        <v>42968</v>
      </c>
    </row>
    <row r="602" spans="24:24" x14ac:dyDescent="0.2">
      <c r="X602" s="233">
        <v>42969</v>
      </c>
    </row>
    <row r="603" spans="24:24" x14ac:dyDescent="0.2">
      <c r="X603" s="233">
        <v>42970</v>
      </c>
    </row>
    <row r="604" spans="24:24" x14ac:dyDescent="0.2">
      <c r="X604" s="233">
        <v>42971</v>
      </c>
    </row>
    <row r="605" spans="24:24" x14ac:dyDescent="0.2">
      <c r="X605" s="233">
        <v>42972</v>
      </c>
    </row>
    <row r="606" spans="24:24" x14ac:dyDescent="0.2">
      <c r="X606" s="233">
        <v>42973</v>
      </c>
    </row>
    <row r="607" spans="24:24" x14ac:dyDescent="0.2">
      <c r="X607" s="233">
        <v>42974</v>
      </c>
    </row>
    <row r="608" spans="24:24" x14ac:dyDescent="0.2">
      <c r="X608" s="233">
        <v>42975</v>
      </c>
    </row>
    <row r="609" spans="24:24" x14ac:dyDescent="0.2">
      <c r="X609" s="233">
        <v>42976</v>
      </c>
    </row>
    <row r="610" spans="24:24" x14ac:dyDescent="0.2">
      <c r="X610" s="233">
        <v>42977</v>
      </c>
    </row>
    <row r="611" spans="24:24" x14ac:dyDescent="0.2">
      <c r="X611" s="233">
        <v>42978</v>
      </c>
    </row>
    <row r="612" spans="24:24" x14ac:dyDescent="0.2">
      <c r="X612" s="233">
        <v>42979</v>
      </c>
    </row>
    <row r="613" spans="24:24" x14ac:dyDescent="0.2">
      <c r="X613" s="233">
        <v>42980</v>
      </c>
    </row>
    <row r="614" spans="24:24" x14ac:dyDescent="0.2">
      <c r="X614" s="233">
        <v>42981</v>
      </c>
    </row>
    <row r="615" spans="24:24" x14ac:dyDescent="0.2">
      <c r="X615" s="233">
        <v>42982</v>
      </c>
    </row>
    <row r="616" spans="24:24" x14ac:dyDescent="0.2">
      <c r="X616" s="233">
        <v>42983</v>
      </c>
    </row>
    <row r="617" spans="24:24" x14ac:dyDescent="0.2">
      <c r="X617" s="233">
        <v>42984</v>
      </c>
    </row>
    <row r="618" spans="24:24" x14ac:dyDescent="0.2">
      <c r="X618" s="233">
        <v>42985</v>
      </c>
    </row>
    <row r="619" spans="24:24" x14ac:dyDescent="0.2">
      <c r="X619" s="233">
        <v>42986</v>
      </c>
    </row>
    <row r="620" spans="24:24" x14ac:dyDescent="0.2">
      <c r="X620" s="233">
        <v>42987</v>
      </c>
    </row>
    <row r="621" spans="24:24" x14ac:dyDescent="0.2">
      <c r="X621" s="233">
        <v>42988</v>
      </c>
    </row>
    <row r="622" spans="24:24" x14ac:dyDescent="0.2">
      <c r="X622" s="233">
        <v>42989</v>
      </c>
    </row>
    <row r="623" spans="24:24" x14ac:dyDescent="0.2">
      <c r="X623" s="233">
        <v>42990</v>
      </c>
    </row>
    <row r="624" spans="24:24" x14ac:dyDescent="0.2">
      <c r="X624" s="233">
        <v>42991</v>
      </c>
    </row>
    <row r="625" spans="24:24" x14ac:dyDescent="0.2">
      <c r="X625" s="233">
        <v>42992</v>
      </c>
    </row>
    <row r="626" spans="24:24" x14ac:dyDescent="0.2">
      <c r="X626" s="233">
        <v>42993</v>
      </c>
    </row>
    <row r="627" spans="24:24" x14ac:dyDescent="0.2">
      <c r="X627" s="233">
        <v>42994</v>
      </c>
    </row>
    <row r="628" spans="24:24" x14ac:dyDescent="0.2">
      <c r="X628" s="233">
        <v>42995</v>
      </c>
    </row>
    <row r="629" spans="24:24" x14ac:dyDescent="0.2">
      <c r="X629" s="233">
        <v>42996</v>
      </c>
    </row>
    <row r="630" spans="24:24" x14ac:dyDescent="0.2">
      <c r="X630" s="233">
        <v>42997</v>
      </c>
    </row>
    <row r="631" spans="24:24" x14ac:dyDescent="0.2">
      <c r="X631" s="233">
        <v>42998</v>
      </c>
    </row>
    <row r="632" spans="24:24" x14ac:dyDescent="0.2">
      <c r="X632" s="233">
        <v>42999</v>
      </c>
    </row>
    <row r="633" spans="24:24" x14ac:dyDescent="0.2">
      <c r="X633" s="233">
        <v>43000</v>
      </c>
    </row>
    <row r="634" spans="24:24" x14ac:dyDescent="0.2">
      <c r="X634" s="233">
        <v>43001</v>
      </c>
    </row>
    <row r="635" spans="24:24" x14ac:dyDescent="0.2">
      <c r="X635" s="233">
        <v>43002</v>
      </c>
    </row>
    <row r="636" spans="24:24" x14ac:dyDescent="0.2">
      <c r="X636" s="233">
        <v>43003</v>
      </c>
    </row>
    <row r="637" spans="24:24" x14ac:dyDescent="0.2">
      <c r="X637" s="233">
        <v>43004</v>
      </c>
    </row>
    <row r="638" spans="24:24" x14ac:dyDescent="0.2">
      <c r="X638" s="233">
        <v>43005</v>
      </c>
    </row>
    <row r="639" spans="24:24" x14ac:dyDescent="0.2">
      <c r="X639" s="233">
        <v>43006</v>
      </c>
    </row>
    <row r="640" spans="24:24" x14ac:dyDescent="0.2">
      <c r="X640" s="233">
        <v>43007</v>
      </c>
    </row>
    <row r="641" spans="24:24" x14ac:dyDescent="0.2">
      <c r="X641" s="233">
        <v>43008</v>
      </c>
    </row>
    <row r="642" spans="24:24" x14ac:dyDescent="0.2">
      <c r="X642" s="233">
        <v>43009</v>
      </c>
    </row>
    <row r="643" spans="24:24" x14ac:dyDescent="0.2">
      <c r="X643" s="233">
        <v>43010</v>
      </c>
    </row>
    <row r="644" spans="24:24" x14ac:dyDescent="0.2">
      <c r="X644" s="233">
        <v>43011</v>
      </c>
    </row>
    <row r="645" spans="24:24" x14ac:dyDescent="0.2">
      <c r="X645" s="233">
        <v>43012</v>
      </c>
    </row>
    <row r="646" spans="24:24" x14ac:dyDescent="0.2">
      <c r="X646" s="233">
        <v>43013</v>
      </c>
    </row>
    <row r="647" spans="24:24" x14ac:dyDescent="0.2">
      <c r="X647" s="233">
        <v>43014</v>
      </c>
    </row>
    <row r="648" spans="24:24" x14ac:dyDescent="0.2">
      <c r="X648" s="233">
        <v>43015</v>
      </c>
    </row>
    <row r="649" spans="24:24" x14ac:dyDescent="0.2">
      <c r="X649" s="233">
        <v>43016</v>
      </c>
    </row>
    <row r="650" spans="24:24" x14ac:dyDescent="0.2">
      <c r="X650" s="233">
        <v>43017</v>
      </c>
    </row>
    <row r="651" spans="24:24" x14ac:dyDescent="0.2">
      <c r="X651" s="233">
        <v>43018</v>
      </c>
    </row>
    <row r="652" spans="24:24" x14ac:dyDescent="0.2">
      <c r="X652" s="233">
        <v>43019</v>
      </c>
    </row>
    <row r="653" spans="24:24" x14ac:dyDescent="0.2">
      <c r="X653" s="233">
        <v>43020</v>
      </c>
    </row>
    <row r="654" spans="24:24" x14ac:dyDescent="0.2">
      <c r="X654" s="233">
        <v>43021</v>
      </c>
    </row>
    <row r="655" spans="24:24" x14ac:dyDescent="0.2">
      <c r="X655" s="233">
        <v>43022</v>
      </c>
    </row>
    <row r="656" spans="24:24" x14ac:dyDescent="0.2">
      <c r="X656" s="233">
        <v>43023</v>
      </c>
    </row>
    <row r="657" spans="24:24" x14ac:dyDescent="0.2">
      <c r="X657" s="233">
        <v>43024</v>
      </c>
    </row>
    <row r="658" spans="24:24" x14ac:dyDescent="0.2">
      <c r="X658" s="233">
        <v>43025</v>
      </c>
    </row>
    <row r="659" spans="24:24" x14ac:dyDescent="0.2">
      <c r="X659" s="233">
        <v>43026</v>
      </c>
    </row>
    <row r="660" spans="24:24" x14ac:dyDescent="0.2">
      <c r="X660" s="233">
        <v>43027</v>
      </c>
    </row>
    <row r="661" spans="24:24" x14ac:dyDescent="0.2">
      <c r="X661" s="233">
        <v>43028</v>
      </c>
    </row>
    <row r="662" spans="24:24" x14ac:dyDescent="0.2">
      <c r="X662" s="233">
        <v>43029</v>
      </c>
    </row>
    <row r="663" spans="24:24" x14ac:dyDescent="0.2">
      <c r="X663" s="233">
        <v>43030</v>
      </c>
    </row>
    <row r="664" spans="24:24" x14ac:dyDescent="0.2">
      <c r="X664" s="233">
        <v>43031</v>
      </c>
    </row>
    <row r="665" spans="24:24" x14ac:dyDescent="0.2">
      <c r="X665" s="233">
        <v>43032</v>
      </c>
    </row>
    <row r="666" spans="24:24" x14ac:dyDescent="0.2">
      <c r="X666" s="233">
        <v>43033</v>
      </c>
    </row>
    <row r="667" spans="24:24" x14ac:dyDescent="0.2">
      <c r="X667" s="233">
        <v>43034</v>
      </c>
    </row>
    <row r="668" spans="24:24" x14ac:dyDescent="0.2">
      <c r="X668" s="233">
        <v>43035</v>
      </c>
    </row>
    <row r="669" spans="24:24" x14ac:dyDescent="0.2">
      <c r="X669" s="233">
        <v>43036</v>
      </c>
    </row>
    <row r="670" spans="24:24" x14ac:dyDescent="0.2">
      <c r="X670" s="233">
        <v>43037</v>
      </c>
    </row>
    <row r="671" spans="24:24" x14ac:dyDescent="0.2">
      <c r="X671" s="233">
        <v>43038</v>
      </c>
    </row>
    <row r="672" spans="24:24" x14ac:dyDescent="0.2">
      <c r="X672" s="233">
        <v>43039</v>
      </c>
    </row>
    <row r="673" spans="24:24" x14ac:dyDescent="0.2">
      <c r="X673" s="233">
        <v>43040</v>
      </c>
    </row>
    <row r="674" spans="24:24" x14ac:dyDescent="0.2">
      <c r="X674" s="233">
        <v>43041</v>
      </c>
    </row>
    <row r="675" spans="24:24" x14ac:dyDescent="0.2">
      <c r="X675" s="233">
        <v>43042</v>
      </c>
    </row>
    <row r="676" spans="24:24" x14ac:dyDescent="0.2">
      <c r="X676" s="233">
        <v>43043</v>
      </c>
    </row>
    <row r="677" spans="24:24" x14ac:dyDescent="0.2">
      <c r="X677" s="233">
        <v>43044</v>
      </c>
    </row>
    <row r="678" spans="24:24" x14ac:dyDescent="0.2">
      <c r="X678" s="233">
        <v>43045</v>
      </c>
    </row>
    <row r="679" spans="24:24" x14ac:dyDescent="0.2">
      <c r="X679" s="233">
        <v>43046</v>
      </c>
    </row>
    <row r="680" spans="24:24" x14ac:dyDescent="0.2">
      <c r="X680" s="233">
        <v>43047</v>
      </c>
    </row>
    <row r="681" spans="24:24" x14ac:dyDescent="0.2">
      <c r="X681" s="233">
        <v>43048</v>
      </c>
    </row>
    <row r="682" spans="24:24" x14ac:dyDescent="0.2">
      <c r="X682" s="233">
        <v>43049</v>
      </c>
    </row>
    <row r="683" spans="24:24" x14ac:dyDescent="0.2">
      <c r="X683" s="233">
        <v>43050</v>
      </c>
    </row>
    <row r="684" spans="24:24" x14ac:dyDescent="0.2">
      <c r="X684" s="233">
        <v>43051</v>
      </c>
    </row>
    <row r="685" spans="24:24" x14ac:dyDescent="0.2">
      <c r="X685" s="233">
        <v>43052</v>
      </c>
    </row>
    <row r="686" spans="24:24" x14ac:dyDescent="0.2">
      <c r="X686" s="233">
        <v>43053</v>
      </c>
    </row>
    <row r="687" spans="24:24" x14ac:dyDescent="0.2">
      <c r="X687" s="233">
        <v>43054</v>
      </c>
    </row>
    <row r="688" spans="24:24" x14ac:dyDescent="0.2">
      <c r="X688" s="233">
        <v>43055</v>
      </c>
    </row>
    <row r="689" spans="24:24" x14ac:dyDescent="0.2">
      <c r="X689" s="233">
        <v>43056</v>
      </c>
    </row>
    <row r="690" spans="24:24" x14ac:dyDescent="0.2">
      <c r="X690" s="233">
        <v>43057</v>
      </c>
    </row>
    <row r="691" spans="24:24" x14ac:dyDescent="0.2">
      <c r="X691" s="233">
        <v>43058</v>
      </c>
    </row>
    <row r="692" spans="24:24" x14ac:dyDescent="0.2">
      <c r="X692" s="233">
        <v>43059</v>
      </c>
    </row>
    <row r="693" spans="24:24" x14ac:dyDescent="0.2">
      <c r="X693" s="233">
        <v>43060</v>
      </c>
    </row>
    <row r="694" spans="24:24" x14ac:dyDescent="0.2">
      <c r="X694" s="233">
        <v>43061</v>
      </c>
    </row>
    <row r="695" spans="24:24" x14ac:dyDescent="0.2">
      <c r="X695" s="233">
        <v>43062</v>
      </c>
    </row>
    <row r="696" spans="24:24" x14ac:dyDescent="0.2">
      <c r="X696" s="233">
        <v>43063</v>
      </c>
    </row>
    <row r="697" spans="24:24" x14ac:dyDescent="0.2">
      <c r="X697" s="233">
        <v>43064</v>
      </c>
    </row>
    <row r="698" spans="24:24" x14ac:dyDescent="0.2">
      <c r="X698" s="233">
        <v>43065</v>
      </c>
    </row>
    <row r="699" spans="24:24" x14ac:dyDescent="0.2">
      <c r="X699" s="233">
        <v>43066</v>
      </c>
    </row>
    <row r="700" spans="24:24" x14ac:dyDescent="0.2">
      <c r="X700" s="233">
        <v>43067</v>
      </c>
    </row>
    <row r="701" spans="24:24" x14ac:dyDescent="0.2">
      <c r="X701" s="233">
        <v>43068</v>
      </c>
    </row>
    <row r="702" spans="24:24" x14ac:dyDescent="0.2">
      <c r="X702" s="233">
        <v>43069</v>
      </c>
    </row>
    <row r="703" spans="24:24" x14ac:dyDescent="0.2">
      <c r="X703" s="233">
        <v>43070</v>
      </c>
    </row>
    <row r="704" spans="24:24" x14ac:dyDescent="0.2">
      <c r="X704" s="233">
        <v>43071</v>
      </c>
    </row>
    <row r="705" spans="24:24" x14ac:dyDescent="0.2">
      <c r="X705" s="233">
        <v>43072</v>
      </c>
    </row>
    <row r="706" spans="24:24" x14ac:dyDescent="0.2">
      <c r="X706" s="233">
        <v>43073</v>
      </c>
    </row>
    <row r="707" spans="24:24" x14ac:dyDescent="0.2">
      <c r="X707" s="233">
        <v>43074</v>
      </c>
    </row>
    <row r="708" spans="24:24" x14ac:dyDescent="0.2">
      <c r="X708" s="233">
        <v>43075</v>
      </c>
    </row>
    <row r="709" spans="24:24" x14ac:dyDescent="0.2">
      <c r="X709" s="233">
        <v>43076</v>
      </c>
    </row>
    <row r="710" spans="24:24" x14ac:dyDescent="0.2">
      <c r="X710" s="233">
        <v>43077</v>
      </c>
    </row>
    <row r="711" spans="24:24" x14ac:dyDescent="0.2">
      <c r="X711" s="233">
        <v>43078</v>
      </c>
    </row>
    <row r="712" spans="24:24" x14ac:dyDescent="0.2">
      <c r="X712" s="233">
        <v>43079</v>
      </c>
    </row>
    <row r="713" spans="24:24" x14ac:dyDescent="0.2">
      <c r="X713" s="233">
        <v>43080</v>
      </c>
    </row>
    <row r="714" spans="24:24" x14ac:dyDescent="0.2">
      <c r="X714" s="233">
        <v>43081</v>
      </c>
    </row>
    <row r="715" spans="24:24" x14ac:dyDescent="0.2">
      <c r="X715" s="233">
        <v>43082</v>
      </c>
    </row>
    <row r="716" spans="24:24" x14ac:dyDescent="0.2">
      <c r="X716" s="233">
        <v>43083</v>
      </c>
    </row>
    <row r="717" spans="24:24" x14ac:dyDescent="0.2">
      <c r="X717" s="233">
        <v>43084</v>
      </c>
    </row>
    <row r="718" spans="24:24" x14ac:dyDescent="0.2">
      <c r="X718" s="233">
        <v>43085</v>
      </c>
    </row>
    <row r="719" spans="24:24" x14ac:dyDescent="0.2">
      <c r="X719" s="233">
        <v>43086</v>
      </c>
    </row>
    <row r="720" spans="24:24" x14ac:dyDescent="0.2">
      <c r="X720" s="233">
        <v>43087</v>
      </c>
    </row>
    <row r="721" spans="24:24" x14ac:dyDescent="0.2">
      <c r="X721" s="233">
        <v>43088</v>
      </c>
    </row>
    <row r="722" spans="24:24" x14ac:dyDescent="0.2">
      <c r="X722" s="233">
        <v>43089</v>
      </c>
    </row>
    <row r="723" spans="24:24" x14ac:dyDescent="0.2">
      <c r="X723" s="233">
        <v>43090</v>
      </c>
    </row>
    <row r="724" spans="24:24" x14ac:dyDescent="0.2">
      <c r="X724" s="233">
        <v>43091</v>
      </c>
    </row>
    <row r="725" spans="24:24" x14ac:dyDescent="0.2">
      <c r="X725" s="233">
        <v>43092</v>
      </c>
    </row>
    <row r="726" spans="24:24" x14ac:dyDescent="0.2">
      <c r="X726" s="233">
        <v>43093</v>
      </c>
    </row>
    <row r="727" spans="24:24" x14ac:dyDescent="0.2">
      <c r="X727" s="233">
        <v>43094</v>
      </c>
    </row>
    <row r="728" spans="24:24" x14ac:dyDescent="0.2">
      <c r="X728" s="233">
        <v>43095</v>
      </c>
    </row>
    <row r="729" spans="24:24" x14ac:dyDescent="0.2">
      <c r="X729" s="233">
        <v>43096</v>
      </c>
    </row>
    <row r="730" spans="24:24" x14ac:dyDescent="0.2">
      <c r="X730" s="233">
        <v>43097</v>
      </c>
    </row>
    <row r="731" spans="24:24" x14ac:dyDescent="0.2">
      <c r="X731" s="233">
        <v>43098</v>
      </c>
    </row>
    <row r="732" spans="24:24" x14ac:dyDescent="0.2">
      <c r="X732" s="233">
        <v>43099</v>
      </c>
    </row>
    <row r="733" spans="24:24" x14ac:dyDescent="0.2">
      <c r="X733" s="233">
        <v>43100</v>
      </c>
    </row>
    <row r="734" spans="24:24" x14ac:dyDescent="0.2">
      <c r="X734" s="233">
        <v>43101</v>
      </c>
    </row>
    <row r="735" spans="24:24" x14ac:dyDescent="0.2">
      <c r="X735" s="233">
        <v>43102</v>
      </c>
    </row>
    <row r="736" spans="24:24" x14ac:dyDescent="0.2">
      <c r="X736" s="233">
        <v>43103</v>
      </c>
    </row>
    <row r="737" spans="24:24" x14ac:dyDescent="0.2">
      <c r="X737" s="233">
        <v>43104</v>
      </c>
    </row>
    <row r="738" spans="24:24" x14ac:dyDescent="0.2">
      <c r="X738" s="233">
        <v>43105</v>
      </c>
    </row>
    <row r="739" spans="24:24" x14ac:dyDescent="0.2">
      <c r="X739" s="233">
        <v>43106</v>
      </c>
    </row>
    <row r="740" spans="24:24" x14ac:dyDescent="0.2">
      <c r="X740" s="233">
        <v>43107</v>
      </c>
    </row>
    <row r="741" spans="24:24" x14ac:dyDescent="0.2">
      <c r="X741" s="233">
        <v>43108</v>
      </c>
    </row>
    <row r="742" spans="24:24" x14ac:dyDescent="0.2">
      <c r="X742" s="233">
        <v>43109</v>
      </c>
    </row>
    <row r="743" spans="24:24" x14ac:dyDescent="0.2">
      <c r="X743" s="233">
        <v>43110</v>
      </c>
    </row>
    <row r="744" spans="24:24" x14ac:dyDescent="0.2">
      <c r="X744" s="233">
        <v>43111</v>
      </c>
    </row>
    <row r="745" spans="24:24" x14ac:dyDescent="0.2">
      <c r="X745" s="233">
        <v>43112</v>
      </c>
    </row>
    <row r="746" spans="24:24" x14ac:dyDescent="0.2">
      <c r="X746" s="233">
        <v>43113</v>
      </c>
    </row>
    <row r="747" spans="24:24" x14ac:dyDescent="0.2">
      <c r="X747" s="233">
        <v>43114</v>
      </c>
    </row>
    <row r="748" spans="24:24" x14ac:dyDescent="0.2">
      <c r="X748" s="233">
        <v>43115</v>
      </c>
    </row>
    <row r="749" spans="24:24" x14ac:dyDescent="0.2">
      <c r="X749" s="233">
        <v>43116</v>
      </c>
    </row>
    <row r="750" spans="24:24" x14ac:dyDescent="0.2">
      <c r="X750" s="233">
        <v>43117</v>
      </c>
    </row>
    <row r="751" spans="24:24" x14ac:dyDescent="0.2">
      <c r="X751" s="233">
        <v>43118</v>
      </c>
    </row>
    <row r="752" spans="24:24" x14ac:dyDescent="0.2">
      <c r="X752" s="233">
        <v>43119</v>
      </c>
    </row>
    <row r="753" spans="24:24" x14ac:dyDescent="0.2">
      <c r="X753" s="233">
        <v>43120</v>
      </c>
    </row>
    <row r="754" spans="24:24" x14ac:dyDescent="0.2">
      <c r="X754" s="233">
        <v>43121</v>
      </c>
    </row>
    <row r="755" spans="24:24" x14ac:dyDescent="0.2">
      <c r="X755" s="233">
        <v>43122</v>
      </c>
    </row>
    <row r="756" spans="24:24" x14ac:dyDescent="0.2">
      <c r="X756" s="233">
        <v>43123</v>
      </c>
    </row>
    <row r="757" spans="24:24" x14ac:dyDescent="0.2">
      <c r="X757" s="233">
        <v>43124</v>
      </c>
    </row>
    <row r="758" spans="24:24" x14ac:dyDescent="0.2">
      <c r="X758" s="233">
        <v>43125</v>
      </c>
    </row>
    <row r="759" spans="24:24" x14ac:dyDescent="0.2">
      <c r="X759" s="233">
        <v>43126</v>
      </c>
    </row>
    <row r="760" spans="24:24" x14ac:dyDescent="0.2">
      <c r="X760" s="233">
        <v>43127</v>
      </c>
    </row>
    <row r="761" spans="24:24" x14ac:dyDescent="0.2">
      <c r="X761" s="233">
        <v>43128</v>
      </c>
    </row>
    <row r="762" spans="24:24" x14ac:dyDescent="0.2">
      <c r="X762" s="233">
        <v>43129</v>
      </c>
    </row>
    <row r="763" spans="24:24" x14ac:dyDescent="0.2">
      <c r="X763" s="233">
        <v>43130</v>
      </c>
    </row>
    <row r="764" spans="24:24" x14ac:dyDescent="0.2">
      <c r="X764" s="233">
        <v>43131</v>
      </c>
    </row>
    <row r="765" spans="24:24" x14ac:dyDescent="0.2">
      <c r="X765" s="233">
        <v>43132</v>
      </c>
    </row>
    <row r="766" spans="24:24" x14ac:dyDescent="0.2">
      <c r="X766" s="233">
        <v>43133</v>
      </c>
    </row>
    <row r="767" spans="24:24" x14ac:dyDescent="0.2">
      <c r="X767" s="233">
        <v>43134</v>
      </c>
    </row>
    <row r="768" spans="24:24" x14ac:dyDescent="0.2">
      <c r="X768" s="233">
        <v>43135</v>
      </c>
    </row>
    <row r="769" spans="24:24" x14ac:dyDescent="0.2">
      <c r="X769" s="233">
        <v>43136</v>
      </c>
    </row>
    <row r="770" spans="24:24" x14ac:dyDescent="0.2">
      <c r="X770" s="233">
        <v>43137</v>
      </c>
    </row>
    <row r="771" spans="24:24" x14ac:dyDescent="0.2">
      <c r="X771" s="233">
        <v>43138</v>
      </c>
    </row>
    <row r="772" spans="24:24" x14ac:dyDescent="0.2">
      <c r="X772" s="233">
        <v>43139</v>
      </c>
    </row>
    <row r="773" spans="24:24" x14ac:dyDescent="0.2">
      <c r="X773" s="233">
        <v>43140</v>
      </c>
    </row>
    <row r="774" spans="24:24" x14ac:dyDescent="0.2">
      <c r="X774" s="233">
        <v>43141</v>
      </c>
    </row>
    <row r="775" spans="24:24" x14ac:dyDescent="0.2">
      <c r="X775" s="233">
        <v>43142</v>
      </c>
    </row>
    <row r="776" spans="24:24" x14ac:dyDescent="0.2">
      <c r="X776" s="233">
        <v>43143</v>
      </c>
    </row>
    <row r="777" spans="24:24" x14ac:dyDescent="0.2">
      <c r="X777" s="233">
        <v>43144</v>
      </c>
    </row>
    <row r="778" spans="24:24" x14ac:dyDescent="0.2">
      <c r="X778" s="233">
        <v>43145</v>
      </c>
    </row>
    <row r="779" spans="24:24" x14ac:dyDescent="0.2">
      <c r="X779" s="233">
        <v>43146</v>
      </c>
    </row>
    <row r="780" spans="24:24" x14ac:dyDescent="0.2">
      <c r="X780" s="233">
        <v>43147</v>
      </c>
    </row>
    <row r="781" spans="24:24" x14ac:dyDescent="0.2">
      <c r="X781" s="233">
        <v>43148</v>
      </c>
    </row>
    <row r="782" spans="24:24" x14ac:dyDescent="0.2">
      <c r="X782" s="233">
        <v>43149</v>
      </c>
    </row>
    <row r="783" spans="24:24" x14ac:dyDescent="0.2">
      <c r="X783" s="233">
        <v>43150</v>
      </c>
    </row>
    <row r="784" spans="24:24" x14ac:dyDescent="0.2">
      <c r="X784" s="233">
        <v>43151</v>
      </c>
    </row>
    <row r="785" spans="24:24" x14ac:dyDescent="0.2">
      <c r="X785" s="233">
        <v>43152</v>
      </c>
    </row>
    <row r="786" spans="24:24" x14ac:dyDescent="0.2">
      <c r="X786" s="233">
        <v>43153</v>
      </c>
    </row>
    <row r="787" spans="24:24" x14ac:dyDescent="0.2">
      <c r="X787" s="233">
        <v>43154</v>
      </c>
    </row>
    <row r="788" spans="24:24" x14ac:dyDescent="0.2">
      <c r="X788" s="233">
        <v>43155</v>
      </c>
    </row>
    <row r="789" spans="24:24" x14ac:dyDescent="0.2">
      <c r="X789" s="233">
        <v>43156</v>
      </c>
    </row>
    <row r="790" spans="24:24" x14ac:dyDescent="0.2">
      <c r="X790" s="233">
        <v>43157</v>
      </c>
    </row>
    <row r="791" spans="24:24" x14ac:dyDescent="0.2">
      <c r="X791" s="233">
        <v>43158</v>
      </c>
    </row>
    <row r="792" spans="24:24" x14ac:dyDescent="0.2">
      <c r="X792" s="233">
        <v>43159</v>
      </c>
    </row>
    <row r="793" spans="24:24" x14ac:dyDescent="0.2">
      <c r="X793" s="233">
        <v>43160</v>
      </c>
    </row>
    <row r="794" spans="24:24" x14ac:dyDescent="0.2">
      <c r="X794" s="233">
        <v>43161</v>
      </c>
    </row>
    <row r="795" spans="24:24" x14ac:dyDescent="0.2">
      <c r="X795" s="233">
        <v>43162</v>
      </c>
    </row>
    <row r="796" spans="24:24" x14ac:dyDescent="0.2">
      <c r="X796" s="233">
        <v>43163</v>
      </c>
    </row>
    <row r="797" spans="24:24" x14ac:dyDescent="0.2">
      <c r="X797" s="233">
        <v>43164</v>
      </c>
    </row>
    <row r="798" spans="24:24" x14ac:dyDescent="0.2">
      <c r="X798" s="233">
        <v>43165</v>
      </c>
    </row>
    <row r="799" spans="24:24" x14ac:dyDescent="0.2">
      <c r="X799" s="233">
        <v>43166</v>
      </c>
    </row>
    <row r="800" spans="24:24" x14ac:dyDescent="0.2">
      <c r="X800" s="233">
        <v>43167</v>
      </c>
    </row>
    <row r="801" spans="24:24" x14ac:dyDescent="0.2">
      <c r="X801" s="233">
        <v>43168</v>
      </c>
    </row>
    <row r="802" spans="24:24" x14ac:dyDescent="0.2">
      <c r="X802" s="233">
        <v>43169</v>
      </c>
    </row>
    <row r="803" spans="24:24" x14ac:dyDescent="0.2">
      <c r="X803" s="233">
        <v>43170</v>
      </c>
    </row>
    <row r="804" spans="24:24" x14ac:dyDescent="0.2">
      <c r="X804" s="233">
        <v>43171</v>
      </c>
    </row>
    <row r="805" spans="24:24" x14ac:dyDescent="0.2">
      <c r="X805" s="233">
        <v>43172</v>
      </c>
    </row>
    <row r="806" spans="24:24" x14ac:dyDescent="0.2">
      <c r="X806" s="233">
        <v>43173</v>
      </c>
    </row>
    <row r="807" spans="24:24" x14ac:dyDescent="0.2">
      <c r="X807" s="233">
        <v>43174</v>
      </c>
    </row>
    <row r="808" spans="24:24" x14ac:dyDescent="0.2">
      <c r="X808" s="233">
        <v>43175</v>
      </c>
    </row>
    <row r="809" spans="24:24" x14ac:dyDescent="0.2">
      <c r="X809" s="233">
        <v>43176</v>
      </c>
    </row>
    <row r="810" spans="24:24" x14ac:dyDescent="0.2">
      <c r="X810" s="233">
        <v>43177</v>
      </c>
    </row>
    <row r="811" spans="24:24" x14ac:dyDescent="0.2">
      <c r="X811" s="233">
        <v>43178</v>
      </c>
    </row>
    <row r="812" spans="24:24" x14ac:dyDescent="0.2">
      <c r="X812" s="233">
        <v>43179</v>
      </c>
    </row>
    <row r="813" spans="24:24" x14ac:dyDescent="0.2">
      <c r="X813" s="233">
        <v>43180</v>
      </c>
    </row>
    <row r="814" spans="24:24" x14ac:dyDescent="0.2">
      <c r="X814" s="233">
        <v>43181</v>
      </c>
    </row>
    <row r="815" spans="24:24" x14ac:dyDescent="0.2">
      <c r="X815" s="233">
        <v>43182</v>
      </c>
    </row>
    <row r="816" spans="24:24" x14ac:dyDescent="0.2">
      <c r="X816" s="233">
        <v>43183</v>
      </c>
    </row>
    <row r="817" spans="24:24" x14ac:dyDescent="0.2">
      <c r="X817" s="233">
        <v>43184</v>
      </c>
    </row>
    <row r="818" spans="24:24" x14ac:dyDescent="0.2">
      <c r="X818" s="233">
        <v>43185</v>
      </c>
    </row>
    <row r="819" spans="24:24" x14ac:dyDescent="0.2">
      <c r="X819" s="233">
        <v>43186</v>
      </c>
    </row>
    <row r="820" spans="24:24" x14ac:dyDescent="0.2">
      <c r="X820" s="233">
        <v>43187</v>
      </c>
    </row>
    <row r="821" spans="24:24" x14ac:dyDescent="0.2">
      <c r="X821" s="233">
        <v>43188</v>
      </c>
    </row>
    <row r="822" spans="24:24" x14ac:dyDescent="0.2">
      <c r="X822" s="233">
        <v>43189</v>
      </c>
    </row>
    <row r="823" spans="24:24" x14ac:dyDescent="0.2">
      <c r="X823" s="233">
        <v>43190</v>
      </c>
    </row>
    <row r="824" spans="24:24" x14ac:dyDescent="0.2">
      <c r="X824" s="233">
        <v>43191</v>
      </c>
    </row>
    <row r="825" spans="24:24" x14ac:dyDescent="0.2">
      <c r="X825" s="233">
        <v>43192</v>
      </c>
    </row>
    <row r="826" spans="24:24" x14ac:dyDescent="0.2">
      <c r="X826" s="233">
        <v>43193</v>
      </c>
    </row>
    <row r="827" spans="24:24" x14ac:dyDescent="0.2">
      <c r="X827" s="233">
        <v>43194</v>
      </c>
    </row>
    <row r="828" spans="24:24" x14ac:dyDescent="0.2">
      <c r="X828" s="233">
        <v>43195</v>
      </c>
    </row>
    <row r="829" spans="24:24" x14ac:dyDescent="0.2">
      <c r="X829" s="233">
        <v>43196</v>
      </c>
    </row>
    <row r="830" spans="24:24" x14ac:dyDescent="0.2">
      <c r="X830" s="233">
        <v>43197</v>
      </c>
    </row>
    <row r="831" spans="24:24" x14ac:dyDescent="0.2">
      <c r="X831" s="233">
        <v>43198</v>
      </c>
    </row>
    <row r="832" spans="24:24" x14ac:dyDescent="0.2">
      <c r="X832" s="233">
        <v>43199</v>
      </c>
    </row>
    <row r="833" spans="24:24" x14ac:dyDescent="0.2">
      <c r="X833" s="233">
        <v>43200</v>
      </c>
    </row>
    <row r="834" spans="24:24" x14ac:dyDescent="0.2">
      <c r="X834" s="233">
        <v>43201</v>
      </c>
    </row>
    <row r="835" spans="24:24" x14ac:dyDescent="0.2">
      <c r="X835" s="233">
        <v>43202</v>
      </c>
    </row>
    <row r="836" spans="24:24" x14ac:dyDescent="0.2">
      <c r="X836" s="233">
        <v>43203</v>
      </c>
    </row>
    <row r="837" spans="24:24" x14ac:dyDescent="0.2">
      <c r="X837" s="233">
        <v>43204</v>
      </c>
    </row>
    <row r="838" spans="24:24" x14ac:dyDescent="0.2">
      <c r="X838" s="233">
        <v>43205</v>
      </c>
    </row>
    <row r="839" spans="24:24" x14ac:dyDescent="0.2">
      <c r="X839" s="233">
        <v>43206</v>
      </c>
    </row>
    <row r="840" spans="24:24" x14ac:dyDescent="0.2">
      <c r="X840" s="233">
        <v>43207</v>
      </c>
    </row>
    <row r="841" spans="24:24" x14ac:dyDescent="0.2">
      <c r="X841" s="233">
        <v>43208</v>
      </c>
    </row>
    <row r="842" spans="24:24" x14ac:dyDescent="0.2">
      <c r="X842" s="233">
        <v>43209</v>
      </c>
    </row>
    <row r="843" spans="24:24" x14ac:dyDescent="0.2">
      <c r="X843" s="233">
        <v>43210</v>
      </c>
    </row>
    <row r="844" spans="24:24" x14ac:dyDescent="0.2">
      <c r="X844" s="233">
        <v>43211</v>
      </c>
    </row>
    <row r="845" spans="24:24" x14ac:dyDescent="0.2">
      <c r="X845" s="233">
        <v>43212</v>
      </c>
    </row>
    <row r="846" spans="24:24" x14ac:dyDescent="0.2">
      <c r="X846" s="233">
        <v>43213</v>
      </c>
    </row>
    <row r="847" spans="24:24" x14ac:dyDescent="0.2">
      <c r="X847" s="233">
        <v>43214</v>
      </c>
    </row>
    <row r="848" spans="24:24" x14ac:dyDescent="0.2">
      <c r="X848" s="233">
        <v>43215</v>
      </c>
    </row>
    <row r="849" spans="24:24" x14ac:dyDescent="0.2">
      <c r="X849" s="233">
        <v>43216</v>
      </c>
    </row>
    <row r="850" spans="24:24" x14ac:dyDescent="0.2">
      <c r="X850" s="233">
        <v>43217</v>
      </c>
    </row>
    <row r="851" spans="24:24" x14ac:dyDescent="0.2">
      <c r="X851" s="233">
        <v>43218</v>
      </c>
    </row>
    <row r="852" spans="24:24" x14ac:dyDescent="0.2">
      <c r="X852" s="233">
        <v>43219</v>
      </c>
    </row>
    <row r="853" spans="24:24" x14ac:dyDescent="0.2">
      <c r="X853" s="233">
        <v>43220</v>
      </c>
    </row>
    <row r="854" spans="24:24" x14ac:dyDescent="0.2">
      <c r="X854" s="233">
        <v>43221</v>
      </c>
    </row>
    <row r="855" spans="24:24" x14ac:dyDescent="0.2">
      <c r="X855" s="233">
        <v>43222</v>
      </c>
    </row>
    <row r="856" spans="24:24" x14ac:dyDescent="0.2">
      <c r="X856" s="233">
        <v>43223</v>
      </c>
    </row>
    <row r="857" spans="24:24" x14ac:dyDescent="0.2">
      <c r="X857" s="233">
        <v>43224</v>
      </c>
    </row>
    <row r="858" spans="24:24" x14ac:dyDescent="0.2">
      <c r="X858" s="233">
        <v>43225</v>
      </c>
    </row>
    <row r="859" spans="24:24" x14ac:dyDescent="0.2">
      <c r="X859" s="233">
        <v>43226</v>
      </c>
    </row>
    <row r="860" spans="24:24" x14ac:dyDescent="0.2">
      <c r="X860" s="233">
        <v>43227</v>
      </c>
    </row>
    <row r="861" spans="24:24" x14ac:dyDescent="0.2">
      <c r="X861" s="233">
        <v>43228</v>
      </c>
    </row>
    <row r="862" spans="24:24" x14ac:dyDescent="0.2">
      <c r="X862" s="233">
        <v>43229</v>
      </c>
    </row>
    <row r="863" spans="24:24" x14ac:dyDescent="0.2">
      <c r="X863" s="233">
        <v>43230</v>
      </c>
    </row>
    <row r="864" spans="24:24" x14ac:dyDescent="0.2">
      <c r="X864" s="233">
        <v>43231</v>
      </c>
    </row>
    <row r="865" spans="24:24" x14ac:dyDescent="0.2">
      <c r="X865" s="233">
        <v>43232</v>
      </c>
    </row>
    <row r="866" spans="24:24" x14ac:dyDescent="0.2">
      <c r="X866" s="233">
        <v>43233</v>
      </c>
    </row>
    <row r="867" spans="24:24" x14ac:dyDescent="0.2">
      <c r="X867" s="233">
        <v>43234</v>
      </c>
    </row>
    <row r="868" spans="24:24" x14ac:dyDescent="0.2">
      <c r="X868" s="233">
        <v>43235</v>
      </c>
    </row>
    <row r="869" spans="24:24" x14ac:dyDescent="0.2">
      <c r="X869" s="233">
        <v>43236</v>
      </c>
    </row>
    <row r="870" spans="24:24" x14ac:dyDescent="0.2">
      <c r="X870" s="233">
        <v>43237</v>
      </c>
    </row>
    <row r="871" spans="24:24" x14ac:dyDescent="0.2">
      <c r="X871" s="233">
        <v>43238</v>
      </c>
    </row>
    <row r="872" spans="24:24" x14ac:dyDescent="0.2">
      <c r="X872" s="233">
        <v>43239</v>
      </c>
    </row>
    <row r="873" spans="24:24" x14ac:dyDescent="0.2">
      <c r="X873" s="233">
        <v>43240</v>
      </c>
    </row>
    <row r="874" spans="24:24" x14ac:dyDescent="0.2">
      <c r="X874" s="233">
        <v>43241</v>
      </c>
    </row>
    <row r="875" spans="24:24" x14ac:dyDescent="0.2">
      <c r="X875" s="233">
        <v>43242</v>
      </c>
    </row>
    <row r="876" spans="24:24" x14ac:dyDescent="0.2">
      <c r="X876" s="233">
        <v>43243</v>
      </c>
    </row>
    <row r="877" spans="24:24" x14ac:dyDescent="0.2">
      <c r="X877" s="233">
        <v>43244</v>
      </c>
    </row>
    <row r="878" spans="24:24" x14ac:dyDescent="0.2">
      <c r="X878" s="233">
        <v>43245</v>
      </c>
    </row>
    <row r="879" spans="24:24" x14ac:dyDescent="0.2">
      <c r="X879" s="233">
        <v>43246</v>
      </c>
    </row>
    <row r="880" spans="24:24" x14ac:dyDescent="0.2">
      <c r="X880" s="233">
        <v>43247</v>
      </c>
    </row>
    <row r="881" spans="24:24" x14ac:dyDescent="0.2">
      <c r="X881" s="233">
        <v>43248</v>
      </c>
    </row>
    <row r="882" spans="24:24" x14ac:dyDescent="0.2">
      <c r="X882" s="233">
        <v>43249</v>
      </c>
    </row>
    <row r="883" spans="24:24" x14ac:dyDescent="0.2">
      <c r="X883" s="233">
        <v>43250</v>
      </c>
    </row>
    <row r="884" spans="24:24" x14ac:dyDescent="0.2">
      <c r="X884" s="233">
        <v>43251</v>
      </c>
    </row>
    <row r="885" spans="24:24" x14ac:dyDescent="0.2">
      <c r="X885" s="233">
        <v>43252</v>
      </c>
    </row>
    <row r="886" spans="24:24" x14ac:dyDescent="0.2">
      <c r="X886" s="233">
        <v>43253</v>
      </c>
    </row>
    <row r="887" spans="24:24" x14ac:dyDescent="0.2">
      <c r="X887" s="233">
        <v>43254</v>
      </c>
    </row>
    <row r="888" spans="24:24" x14ac:dyDescent="0.2">
      <c r="X888" s="233">
        <v>43255</v>
      </c>
    </row>
    <row r="889" spans="24:24" x14ac:dyDescent="0.2">
      <c r="X889" s="233">
        <v>43256</v>
      </c>
    </row>
    <row r="890" spans="24:24" x14ac:dyDescent="0.2">
      <c r="X890" s="233">
        <v>43257</v>
      </c>
    </row>
    <row r="891" spans="24:24" x14ac:dyDescent="0.2">
      <c r="X891" s="233">
        <v>43258</v>
      </c>
    </row>
    <row r="892" spans="24:24" x14ac:dyDescent="0.2">
      <c r="X892" s="233">
        <v>43259</v>
      </c>
    </row>
    <row r="893" spans="24:24" x14ac:dyDescent="0.2">
      <c r="X893" s="233">
        <v>43260</v>
      </c>
    </row>
    <row r="894" spans="24:24" x14ac:dyDescent="0.2">
      <c r="X894" s="233">
        <v>43261</v>
      </c>
    </row>
    <row r="895" spans="24:24" x14ac:dyDescent="0.2">
      <c r="X895" s="233">
        <v>43262</v>
      </c>
    </row>
    <row r="896" spans="24:24" x14ac:dyDescent="0.2">
      <c r="X896" s="233">
        <v>43263</v>
      </c>
    </row>
    <row r="897" spans="24:24" x14ac:dyDescent="0.2">
      <c r="X897" s="233">
        <v>43264</v>
      </c>
    </row>
    <row r="898" spans="24:24" x14ac:dyDescent="0.2">
      <c r="X898" s="233">
        <v>43265</v>
      </c>
    </row>
    <row r="899" spans="24:24" x14ac:dyDescent="0.2">
      <c r="X899" s="233">
        <v>43266</v>
      </c>
    </row>
    <row r="900" spans="24:24" x14ac:dyDescent="0.2">
      <c r="X900" s="233">
        <v>43267</v>
      </c>
    </row>
    <row r="901" spans="24:24" x14ac:dyDescent="0.2">
      <c r="X901" s="233">
        <v>43268</v>
      </c>
    </row>
    <row r="902" spans="24:24" x14ac:dyDescent="0.2">
      <c r="X902" s="233">
        <v>43269</v>
      </c>
    </row>
    <row r="903" spans="24:24" x14ac:dyDescent="0.2">
      <c r="X903" s="233">
        <v>43270</v>
      </c>
    </row>
    <row r="904" spans="24:24" x14ac:dyDescent="0.2">
      <c r="X904" s="233">
        <v>43271</v>
      </c>
    </row>
    <row r="905" spans="24:24" x14ac:dyDescent="0.2">
      <c r="X905" s="233">
        <v>43272</v>
      </c>
    </row>
    <row r="906" spans="24:24" x14ac:dyDescent="0.2">
      <c r="X906" s="233">
        <v>43273</v>
      </c>
    </row>
    <row r="907" spans="24:24" x14ac:dyDescent="0.2">
      <c r="X907" s="233">
        <v>43274</v>
      </c>
    </row>
    <row r="908" spans="24:24" x14ac:dyDescent="0.2">
      <c r="X908" s="233">
        <v>43275</v>
      </c>
    </row>
    <row r="909" spans="24:24" x14ac:dyDescent="0.2">
      <c r="X909" s="233">
        <v>43276</v>
      </c>
    </row>
    <row r="910" spans="24:24" x14ac:dyDescent="0.2">
      <c r="X910" s="233">
        <v>43277</v>
      </c>
    </row>
    <row r="911" spans="24:24" x14ac:dyDescent="0.2">
      <c r="X911" s="233">
        <v>43278</v>
      </c>
    </row>
    <row r="912" spans="24:24" x14ac:dyDescent="0.2">
      <c r="X912" s="233">
        <v>43279</v>
      </c>
    </row>
    <row r="913" spans="24:24" x14ac:dyDescent="0.2">
      <c r="X913" s="233">
        <v>43280</v>
      </c>
    </row>
    <row r="914" spans="24:24" x14ac:dyDescent="0.2">
      <c r="X914" s="233">
        <v>43281</v>
      </c>
    </row>
    <row r="915" spans="24:24" x14ac:dyDescent="0.2">
      <c r="X915" s="233">
        <v>43282</v>
      </c>
    </row>
    <row r="916" spans="24:24" x14ac:dyDescent="0.2">
      <c r="X916" s="233">
        <v>43283</v>
      </c>
    </row>
    <row r="917" spans="24:24" x14ac:dyDescent="0.2">
      <c r="X917" s="233">
        <v>43284</v>
      </c>
    </row>
    <row r="918" spans="24:24" x14ac:dyDescent="0.2">
      <c r="X918" s="233">
        <v>43285</v>
      </c>
    </row>
    <row r="919" spans="24:24" x14ac:dyDescent="0.2">
      <c r="X919" s="233">
        <v>43286</v>
      </c>
    </row>
    <row r="920" spans="24:24" x14ac:dyDescent="0.2">
      <c r="X920" s="233">
        <v>43287</v>
      </c>
    </row>
    <row r="921" spans="24:24" x14ac:dyDescent="0.2">
      <c r="X921" s="233">
        <v>43288</v>
      </c>
    </row>
    <row r="922" spans="24:24" x14ac:dyDescent="0.2">
      <c r="X922" s="233">
        <v>43289</v>
      </c>
    </row>
    <row r="923" spans="24:24" x14ac:dyDescent="0.2">
      <c r="X923" s="233">
        <v>43290</v>
      </c>
    </row>
    <row r="924" spans="24:24" x14ac:dyDescent="0.2">
      <c r="X924" s="233">
        <v>43291</v>
      </c>
    </row>
    <row r="925" spans="24:24" x14ac:dyDescent="0.2">
      <c r="X925" s="233">
        <v>43292</v>
      </c>
    </row>
    <row r="926" spans="24:24" x14ac:dyDescent="0.2">
      <c r="X926" s="233">
        <v>43293</v>
      </c>
    </row>
    <row r="927" spans="24:24" x14ac:dyDescent="0.2">
      <c r="X927" s="233">
        <v>43294</v>
      </c>
    </row>
    <row r="928" spans="24:24" x14ac:dyDescent="0.2">
      <c r="X928" s="233">
        <v>43295</v>
      </c>
    </row>
    <row r="929" spans="24:24" x14ac:dyDescent="0.2">
      <c r="X929" s="233">
        <v>43296</v>
      </c>
    </row>
    <row r="930" spans="24:24" x14ac:dyDescent="0.2">
      <c r="X930" s="233">
        <v>43297</v>
      </c>
    </row>
    <row r="931" spans="24:24" x14ac:dyDescent="0.2">
      <c r="X931" s="233">
        <v>43298</v>
      </c>
    </row>
    <row r="932" spans="24:24" x14ac:dyDescent="0.2">
      <c r="X932" s="233">
        <v>43299</v>
      </c>
    </row>
    <row r="933" spans="24:24" x14ac:dyDescent="0.2">
      <c r="X933" s="233">
        <v>43300</v>
      </c>
    </row>
    <row r="934" spans="24:24" x14ac:dyDescent="0.2">
      <c r="X934" s="233">
        <v>43301</v>
      </c>
    </row>
    <row r="935" spans="24:24" x14ac:dyDescent="0.2">
      <c r="X935" s="233">
        <v>43302</v>
      </c>
    </row>
    <row r="936" spans="24:24" x14ac:dyDescent="0.2">
      <c r="X936" s="233">
        <v>43303</v>
      </c>
    </row>
    <row r="937" spans="24:24" x14ac:dyDescent="0.2">
      <c r="X937" s="233">
        <v>43304</v>
      </c>
    </row>
    <row r="938" spans="24:24" x14ac:dyDescent="0.2">
      <c r="X938" s="233">
        <v>43305</v>
      </c>
    </row>
    <row r="939" spans="24:24" x14ac:dyDescent="0.2">
      <c r="X939" s="233">
        <v>43306</v>
      </c>
    </row>
    <row r="940" spans="24:24" x14ac:dyDescent="0.2">
      <c r="X940" s="233">
        <v>43307</v>
      </c>
    </row>
    <row r="941" spans="24:24" x14ac:dyDescent="0.2">
      <c r="X941" s="233">
        <v>43308</v>
      </c>
    </row>
    <row r="942" spans="24:24" x14ac:dyDescent="0.2">
      <c r="X942" s="233">
        <v>43309</v>
      </c>
    </row>
    <row r="943" spans="24:24" x14ac:dyDescent="0.2">
      <c r="X943" s="233">
        <v>43310</v>
      </c>
    </row>
    <row r="944" spans="24:24" x14ac:dyDescent="0.2">
      <c r="X944" s="233">
        <v>43311</v>
      </c>
    </row>
    <row r="945" spans="24:24" x14ac:dyDescent="0.2">
      <c r="X945" s="233">
        <v>43312</v>
      </c>
    </row>
    <row r="946" spans="24:24" x14ac:dyDescent="0.2">
      <c r="X946" s="233">
        <v>43313</v>
      </c>
    </row>
    <row r="947" spans="24:24" x14ac:dyDescent="0.2">
      <c r="X947" s="233">
        <v>43314</v>
      </c>
    </row>
    <row r="948" spans="24:24" x14ac:dyDescent="0.2">
      <c r="X948" s="233">
        <v>43315</v>
      </c>
    </row>
    <row r="949" spans="24:24" x14ac:dyDescent="0.2">
      <c r="X949" s="233">
        <v>43316</v>
      </c>
    </row>
    <row r="950" spans="24:24" x14ac:dyDescent="0.2">
      <c r="X950" s="233">
        <v>43317</v>
      </c>
    </row>
    <row r="951" spans="24:24" x14ac:dyDescent="0.2">
      <c r="X951" s="233">
        <v>43318</v>
      </c>
    </row>
    <row r="952" spans="24:24" x14ac:dyDescent="0.2">
      <c r="X952" s="233">
        <v>43319</v>
      </c>
    </row>
    <row r="953" spans="24:24" x14ac:dyDescent="0.2">
      <c r="X953" s="233">
        <v>43320</v>
      </c>
    </row>
    <row r="954" spans="24:24" x14ac:dyDescent="0.2">
      <c r="X954" s="233">
        <v>43321</v>
      </c>
    </row>
    <row r="955" spans="24:24" x14ac:dyDescent="0.2">
      <c r="X955" s="233">
        <v>43322</v>
      </c>
    </row>
    <row r="956" spans="24:24" x14ac:dyDescent="0.2">
      <c r="X956" s="233">
        <v>43323</v>
      </c>
    </row>
    <row r="957" spans="24:24" x14ac:dyDescent="0.2">
      <c r="X957" s="233">
        <v>43324</v>
      </c>
    </row>
    <row r="958" spans="24:24" x14ac:dyDescent="0.2">
      <c r="X958" s="233">
        <v>43325</v>
      </c>
    </row>
    <row r="959" spans="24:24" x14ac:dyDescent="0.2">
      <c r="X959" s="233">
        <v>43326</v>
      </c>
    </row>
    <row r="960" spans="24:24" x14ac:dyDescent="0.2">
      <c r="X960" s="233">
        <v>43327</v>
      </c>
    </row>
    <row r="961" spans="24:24" x14ac:dyDescent="0.2">
      <c r="X961" s="233">
        <v>43328</v>
      </c>
    </row>
    <row r="962" spans="24:24" x14ac:dyDescent="0.2">
      <c r="X962" s="233">
        <v>43329</v>
      </c>
    </row>
    <row r="963" spans="24:24" x14ac:dyDescent="0.2">
      <c r="X963" s="233">
        <v>43330</v>
      </c>
    </row>
    <row r="964" spans="24:24" x14ac:dyDescent="0.2">
      <c r="X964" s="233">
        <v>43331</v>
      </c>
    </row>
    <row r="965" spans="24:24" x14ac:dyDescent="0.2">
      <c r="X965" s="233">
        <v>43332</v>
      </c>
    </row>
    <row r="966" spans="24:24" x14ac:dyDescent="0.2">
      <c r="X966" s="233">
        <v>43333</v>
      </c>
    </row>
    <row r="967" spans="24:24" x14ac:dyDescent="0.2">
      <c r="X967" s="233">
        <v>43334</v>
      </c>
    </row>
    <row r="968" spans="24:24" x14ac:dyDescent="0.2">
      <c r="X968" s="233">
        <v>43335</v>
      </c>
    </row>
    <row r="969" spans="24:24" x14ac:dyDescent="0.2">
      <c r="X969" s="233">
        <v>43336</v>
      </c>
    </row>
    <row r="970" spans="24:24" x14ac:dyDescent="0.2">
      <c r="X970" s="233">
        <v>43337</v>
      </c>
    </row>
    <row r="971" spans="24:24" x14ac:dyDescent="0.2">
      <c r="X971" s="233">
        <v>43338</v>
      </c>
    </row>
    <row r="972" spans="24:24" x14ac:dyDescent="0.2">
      <c r="X972" s="233">
        <v>43339</v>
      </c>
    </row>
    <row r="973" spans="24:24" x14ac:dyDescent="0.2">
      <c r="X973" s="233">
        <v>43340</v>
      </c>
    </row>
    <row r="974" spans="24:24" x14ac:dyDescent="0.2">
      <c r="X974" s="233">
        <v>43341</v>
      </c>
    </row>
    <row r="975" spans="24:24" x14ac:dyDescent="0.2">
      <c r="X975" s="233">
        <v>43342</v>
      </c>
    </row>
    <row r="976" spans="24:24" x14ac:dyDescent="0.2">
      <c r="X976" s="233">
        <v>43343</v>
      </c>
    </row>
    <row r="977" spans="24:24" x14ac:dyDescent="0.2">
      <c r="X977" s="233">
        <v>43344</v>
      </c>
    </row>
    <row r="978" spans="24:24" x14ac:dyDescent="0.2">
      <c r="X978" s="233">
        <v>43345</v>
      </c>
    </row>
    <row r="979" spans="24:24" x14ac:dyDescent="0.2">
      <c r="X979" s="233">
        <v>43346</v>
      </c>
    </row>
    <row r="980" spans="24:24" x14ac:dyDescent="0.2">
      <c r="X980" s="233">
        <v>43347</v>
      </c>
    </row>
    <row r="981" spans="24:24" x14ac:dyDescent="0.2">
      <c r="X981" s="233">
        <v>43348</v>
      </c>
    </row>
    <row r="982" spans="24:24" x14ac:dyDescent="0.2">
      <c r="X982" s="233">
        <v>43349</v>
      </c>
    </row>
    <row r="983" spans="24:24" x14ac:dyDescent="0.2">
      <c r="X983" s="233">
        <v>43350</v>
      </c>
    </row>
    <row r="984" spans="24:24" x14ac:dyDescent="0.2">
      <c r="X984" s="233">
        <v>43351</v>
      </c>
    </row>
    <row r="985" spans="24:24" x14ac:dyDescent="0.2">
      <c r="X985" s="233">
        <v>43352</v>
      </c>
    </row>
    <row r="986" spans="24:24" x14ac:dyDescent="0.2">
      <c r="X986" s="233">
        <v>43353</v>
      </c>
    </row>
    <row r="987" spans="24:24" x14ac:dyDescent="0.2">
      <c r="X987" s="233">
        <v>43354</v>
      </c>
    </row>
    <row r="988" spans="24:24" x14ac:dyDescent="0.2">
      <c r="X988" s="233">
        <v>43355</v>
      </c>
    </row>
    <row r="989" spans="24:24" x14ac:dyDescent="0.2">
      <c r="X989" s="233">
        <v>43356</v>
      </c>
    </row>
    <row r="990" spans="24:24" x14ac:dyDescent="0.2">
      <c r="X990" s="233">
        <v>43357</v>
      </c>
    </row>
    <row r="991" spans="24:24" x14ac:dyDescent="0.2">
      <c r="X991" s="233">
        <v>43358</v>
      </c>
    </row>
    <row r="992" spans="24:24" x14ac:dyDescent="0.2">
      <c r="X992" s="233">
        <v>43359</v>
      </c>
    </row>
    <row r="993" spans="24:24" x14ac:dyDescent="0.2">
      <c r="X993" s="233">
        <v>43360</v>
      </c>
    </row>
    <row r="994" spans="24:24" x14ac:dyDescent="0.2">
      <c r="X994" s="233">
        <v>43361</v>
      </c>
    </row>
    <row r="995" spans="24:24" x14ac:dyDescent="0.2">
      <c r="X995" s="233">
        <v>43362</v>
      </c>
    </row>
    <row r="996" spans="24:24" x14ac:dyDescent="0.2">
      <c r="X996" s="233">
        <v>43363</v>
      </c>
    </row>
    <row r="997" spans="24:24" x14ac:dyDescent="0.2">
      <c r="X997" s="233">
        <v>43364</v>
      </c>
    </row>
    <row r="998" spans="24:24" x14ac:dyDescent="0.2">
      <c r="X998" s="233">
        <v>43365</v>
      </c>
    </row>
    <row r="999" spans="24:24" x14ac:dyDescent="0.2">
      <c r="X999" s="233">
        <v>43366</v>
      </c>
    </row>
    <row r="1000" spans="24:24" x14ac:dyDescent="0.2">
      <c r="X1000" s="233">
        <v>43367</v>
      </c>
    </row>
    <row r="1001" spans="24:24" x14ac:dyDescent="0.2">
      <c r="X1001" s="233">
        <v>43368</v>
      </c>
    </row>
    <row r="1002" spans="24:24" x14ac:dyDescent="0.2">
      <c r="X1002" s="233">
        <v>43369</v>
      </c>
    </row>
    <row r="1003" spans="24:24" x14ac:dyDescent="0.2">
      <c r="X1003" s="233">
        <v>43370</v>
      </c>
    </row>
    <row r="1004" spans="24:24" x14ac:dyDescent="0.2">
      <c r="X1004" s="233">
        <v>43371</v>
      </c>
    </row>
    <row r="1005" spans="24:24" x14ac:dyDescent="0.2">
      <c r="X1005" s="233">
        <v>43372</v>
      </c>
    </row>
    <row r="1006" spans="24:24" x14ac:dyDescent="0.2">
      <c r="X1006" s="233">
        <v>43373</v>
      </c>
    </row>
    <row r="1007" spans="24:24" x14ac:dyDescent="0.2">
      <c r="X1007" s="233">
        <v>43374</v>
      </c>
    </row>
    <row r="1008" spans="24:24" x14ac:dyDescent="0.2">
      <c r="X1008" s="233">
        <v>43375</v>
      </c>
    </row>
    <row r="1009" spans="24:24" x14ac:dyDescent="0.2">
      <c r="X1009" s="233">
        <v>43376</v>
      </c>
    </row>
    <row r="1010" spans="24:24" x14ac:dyDescent="0.2">
      <c r="X1010" s="233">
        <v>43377</v>
      </c>
    </row>
    <row r="1011" spans="24:24" x14ac:dyDescent="0.2">
      <c r="X1011" s="233">
        <v>43378</v>
      </c>
    </row>
    <row r="1012" spans="24:24" x14ac:dyDescent="0.2">
      <c r="X1012" s="233">
        <v>43379</v>
      </c>
    </row>
    <row r="1013" spans="24:24" x14ac:dyDescent="0.2">
      <c r="X1013" s="233">
        <v>43380</v>
      </c>
    </row>
    <row r="1014" spans="24:24" x14ac:dyDescent="0.2">
      <c r="X1014" s="233">
        <v>43381</v>
      </c>
    </row>
    <row r="1015" spans="24:24" x14ac:dyDescent="0.2">
      <c r="X1015" s="233">
        <v>43382</v>
      </c>
    </row>
    <row r="1016" spans="24:24" x14ac:dyDescent="0.2">
      <c r="X1016" s="233">
        <v>43383</v>
      </c>
    </row>
    <row r="1017" spans="24:24" x14ac:dyDescent="0.2">
      <c r="X1017" s="233">
        <v>43384</v>
      </c>
    </row>
    <row r="1018" spans="24:24" x14ac:dyDescent="0.2">
      <c r="X1018" s="233">
        <v>43385</v>
      </c>
    </row>
    <row r="1019" spans="24:24" x14ac:dyDescent="0.2">
      <c r="X1019" s="233">
        <v>43386</v>
      </c>
    </row>
    <row r="1020" spans="24:24" x14ac:dyDescent="0.2">
      <c r="X1020" s="233">
        <v>43387</v>
      </c>
    </row>
    <row r="1021" spans="24:24" x14ac:dyDescent="0.2">
      <c r="X1021" s="233">
        <v>43388</v>
      </c>
    </row>
    <row r="1022" spans="24:24" x14ac:dyDescent="0.2">
      <c r="X1022" s="233">
        <v>43389</v>
      </c>
    </row>
    <row r="1023" spans="24:24" x14ac:dyDescent="0.2">
      <c r="X1023" s="233">
        <v>43390</v>
      </c>
    </row>
    <row r="1024" spans="24:24" x14ac:dyDescent="0.2">
      <c r="X1024" s="233">
        <v>43391</v>
      </c>
    </row>
    <row r="1025" spans="24:24" x14ac:dyDescent="0.2">
      <c r="X1025" s="233">
        <v>43392</v>
      </c>
    </row>
    <row r="1026" spans="24:24" x14ac:dyDescent="0.2">
      <c r="X1026" s="233">
        <v>43393</v>
      </c>
    </row>
    <row r="1027" spans="24:24" x14ac:dyDescent="0.2">
      <c r="X1027" s="233">
        <v>43394</v>
      </c>
    </row>
    <row r="1028" spans="24:24" x14ac:dyDescent="0.2">
      <c r="X1028" s="233">
        <v>43395</v>
      </c>
    </row>
    <row r="1029" spans="24:24" x14ac:dyDescent="0.2">
      <c r="X1029" s="233">
        <v>43396</v>
      </c>
    </row>
    <row r="1030" spans="24:24" x14ac:dyDescent="0.2">
      <c r="X1030" s="233">
        <v>43397</v>
      </c>
    </row>
    <row r="1031" spans="24:24" x14ac:dyDescent="0.2">
      <c r="X1031" s="233">
        <v>43398</v>
      </c>
    </row>
    <row r="1032" spans="24:24" x14ac:dyDescent="0.2">
      <c r="X1032" s="233">
        <v>43399</v>
      </c>
    </row>
    <row r="1033" spans="24:24" x14ac:dyDescent="0.2">
      <c r="X1033" s="233">
        <v>43400</v>
      </c>
    </row>
    <row r="1034" spans="24:24" x14ac:dyDescent="0.2">
      <c r="X1034" s="233">
        <v>43401</v>
      </c>
    </row>
    <row r="1035" spans="24:24" x14ac:dyDescent="0.2">
      <c r="X1035" s="233">
        <v>43402</v>
      </c>
    </row>
    <row r="1036" spans="24:24" x14ac:dyDescent="0.2">
      <c r="X1036" s="233">
        <v>43403</v>
      </c>
    </row>
    <row r="1037" spans="24:24" x14ac:dyDescent="0.2">
      <c r="X1037" s="233">
        <v>43404</v>
      </c>
    </row>
    <row r="1038" spans="24:24" x14ac:dyDescent="0.2">
      <c r="X1038" s="233">
        <v>43405</v>
      </c>
    </row>
    <row r="1039" spans="24:24" x14ac:dyDescent="0.2">
      <c r="X1039" s="233">
        <v>43406</v>
      </c>
    </row>
    <row r="1040" spans="24:24" x14ac:dyDescent="0.2">
      <c r="X1040" s="233">
        <v>43407</v>
      </c>
    </row>
    <row r="1041" spans="24:24" x14ac:dyDescent="0.2">
      <c r="X1041" s="233">
        <v>43408</v>
      </c>
    </row>
    <row r="1042" spans="24:24" x14ac:dyDescent="0.2">
      <c r="X1042" s="233">
        <v>43409</v>
      </c>
    </row>
    <row r="1043" spans="24:24" x14ac:dyDescent="0.2">
      <c r="X1043" s="233">
        <v>43410</v>
      </c>
    </row>
    <row r="1044" spans="24:24" x14ac:dyDescent="0.2">
      <c r="X1044" s="233">
        <v>43411</v>
      </c>
    </row>
    <row r="1045" spans="24:24" x14ac:dyDescent="0.2">
      <c r="X1045" s="233">
        <v>43412</v>
      </c>
    </row>
    <row r="1046" spans="24:24" x14ac:dyDescent="0.2">
      <c r="X1046" s="233">
        <v>43413</v>
      </c>
    </row>
    <row r="1047" spans="24:24" x14ac:dyDescent="0.2">
      <c r="X1047" s="233">
        <v>43414</v>
      </c>
    </row>
    <row r="1048" spans="24:24" x14ac:dyDescent="0.2">
      <c r="X1048" s="233">
        <v>43415</v>
      </c>
    </row>
    <row r="1049" spans="24:24" x14ac:dyDescent="0.2">
      <c r="X1049" s="233">
        <v>43416</v>
      </c>
    </row>
    <row r="1050" spans="24:24" x14ac:dyDescent="0.2">
      <c r="X1050" s="233">
        <v>43417</v>
      </c>
    </row>
    <row r="1051" spans="24:24" x14ac:dyDescent="0.2">
      <c r="X1051" s="233">
        <v>43418</v>
      </c>
    </row>
    <row r="1052" spans="24:24" x14ac:dyDescent="0.2">
      <c r="X1052" s="233">
        <v>43419</v>
      </c>
    </row>
    <row r="1053" spans="24:24" x14ac:dyDescent="0.2">
      <c r="X1053" s="233">
        <v>43420</v>
      </c>
    </row>
    <row r="1054" spans="24:24" x14ac:dyDescent="0.2">
      <c r="X1054" s="233">
        <v>43421</v>
      </c>
    </row>
    <row r="1055" spans="24:24" x14ac:dyDescent="0.2">
      <c r="X1055" s="233">
        <v>43422</v>
      </c>
    </row>
    <row r="1056" spans="24:24" x14ac:dyDescent="0.2">
      <c r="X1056" s="233">
        <v>43423</v>
      </c>
    </row>
    <row r="1057" spans="24:24" x14ac:dyDescent="0.2">
      <c r="X1057" s="233">
        <v>43424</v>
      </c>
    </row>
    <row r="1058" spans="24:24" x14ac:dyDescent="0.2">
      <c r="X1058" s="233">
        <v>43425</v>
      </c>
    </row>
    <row r="1059" spans="24:24" x14ac:dyDescent="0.2">
      <c r="X1059" s="233">
        <v>43426</v>
      </c>
    </row>
    <row r="1060" spans="24:24" x14ac:dyDescent="0.2">
      <c r="X1060" s="233">
        <v>43427</v>
      </c>
    </row>
    <row r="1061" spans="24:24" x14ac:dyDescent="0.2">
      <c r="X1061" s="233">
        <v>43428</v>
      </c>
    </row>
    <row r="1062" spans="24:24" x14ac:dyDescent="0.2">
      <c r="X1062" s="233">
        <v>43429</v>
      </c>
    </row>
    <row r="1063" spans="24:24" x14ac:dyDescent="0.2">
      <c r="X1063" s="233">
        <v>43430</v>
      </c>
    </row>
    <row r="1064" spans="24:24" x14ac:dyDescent="0.2">
      <c r="X1064" s="233">
        <v>43431</v>
      </c>
    </row>
    <row r="1065" spans="24:24" x14ac:dyDescent="0.2">
      <c r="X1065" s="233">
        <v>43432</v>
      </c>
    </row>
    <row r="1066" spans="24:24" x14ac:dyDescent="0.2">
      <c r="X1066" s="233">
        <v>43433</v>
      </c>
    </row>
    <row r="1067" spans="24:24" x14ac:dyDescent="0.2">
      <c r="X1067" s="233">
        <v>43434</v>
      </c>
    </row>
    <row r="1068" spans="24:24" x14ac:dyDescent="0.2">
      <c r="X1068" s="233">
        <v>43435</v>
      </c>
    </row>
    <row r="1069" spans="24:24" x14ac:dyDescent="0.2">
      <c r="X1069" s="233">
        <v>43436</v>
      </c>
    </row>
    <row r="1070" spans="24:24" x14ac:dyDescent="0.2">
      <c r="X1070" s="233">
        <v>43437</v>
      </c>
    </row>
    <row r="1071" spans="24:24" x14ac:dyDescent="0.2">
      <c r="X1071" s="233">
        <v>43438</v>
      </c>
    </row>
    <row r="1072" spans="24:24" x14ac:dyDescent="0.2">
      <c r="X1072" s="233">
        <v>43439</v>
      </c>
    </row>
    <row r="1073" spans="24:24" x14ac:dyDescent="0.2">
      <c r="X1073" s="233">
        <v>43440</v>
      </c>
    </row>
    <row r="1074" spans="24:24" x14ac:dyDescent="0.2">
      <c r="X1074" s="233">
        <v>43441</v>
      </c>
    </row>
    <row r="1075" spans="24:24" x14ac:dyDescent="0.2">
      <c r="X1075" s="233">
        <v>43442</v>
      </c>
    </row>
    <row r="1076" spans="24:24" x14ac:dyDescent="0.2">
      <c r="X1076" s="233">
        <v>43443</v>
      </c>
    </row>
    <row r="1077" spans="24:24" x14ac:dyDescent="0.2">
      <c r="X1077" s="233">
        <v>43444</v>
      </c>
    </row>
    <row r="1078" spans="24:24" x14ac:dyDescent="0.2">
      <c r="X1078" s="233">
        <v>43445</v>
      </c>
    </row>
    <row r="1079" spans="24:24" x14ac:dyDescent="0.2">
      <c r="X1079" s="233">
        <v>43446</v>
      </c>
    </row>
    <row r="1080" spans="24:24" x14ac:dyDescent="0.2">
      <c r="X1080" s="233">
        <v>43447</v>
      </c>
    </row>
    <row r="1081" spans="24:24" x14ac:dyDescent="0.2">
      <c r="X1081" s="233">
        <v>43448</v>
      </c>
    </row>
    <row r="1082" spans="24:24" x14ac:dyDescent="0.2">
      <c r="X1082" s="233">
        <v>43449</v>
      </c>
    </row>
    <row r="1083" spans="24:24" x14ac:dyDescent="0.2">
      <c r="X1083" s="233">
        <v>43450</v>
      </c>
    </row>
    <row r="1084" spans="24:24" x14ac:dyDescent="0.2">
      <c r="X1084" s="233">
        <v>43451</v>
      </c>
    </row>
    <row r="1085" spans="24:24" x14ac:dyDescent="0.2">
      <c r="X1085" s="233">
        <v>43452</v>
      </c>
    </row>
    <row r="1086" spans="24:24" x14ac:dyDescent="0.2">
      <c r="X1086" s="233">
        <v>43453</v>
      </c>
    </row>
    <row r="1087" spans="24:24" x14ac:dyDescent="0.2">
      <c r="X1087" s="233">
        <v>43454</v>
      </c>
    </row>
    <row r="1088" spans="24:24" x14ac:dyDescent="0.2">
      <c r="X1088" s="233">
        <v>43455</v>
      </c>
    </row>
    <row r="1089" spans="24:24" x14ac:dyDescent="0.2">
      <c r="X1089" s="233">
        <v>43456</v>
      </c>
    </row>
    <row r="1090" spans="24:24" x14ac:dyDescent="0.2">
      <c r="X1090" s="233">
        <v>43457</v>
      </c>
    </row>
    <row r="1091" spans="24:24" x14ac:dyDescent="0.2">
      <c r="X1091" s="233">
        <v>43458</v>
      </c>
    </row>
    <row r="1092" spans="24:24" x14ac:dyDescent="0.2">
      <c r="X1092" s="233">
        <v>43459</v>
      </c>
    </row>
    <row r="1093" spans="24:24" x14ac:dyDescent="0.2">
      <c r="X1093" s="233">
        <v>43460</v>
      </c>
    </row>
    <row r="1094" spans="24:24" x14ac:dyDescent="0.2">
      <c r="X1094" s="233">
        <v>43461</v>
      </c>
    </row>
    <row r="1095" spans="24:24" x14ac:dyDescent="0.2">
      <c r="X1095" s="233">
        <v>43462</v>
      </c>
    </row>
    <row r="1096" spans="24:24" x14ac:dyDescent="0.2">
      <c r="X1096" s="233">
        <v>43463</v>
      </c>
    </row>
    <row r="1097" spans="24:24" x14ac:dyDescent="0.2">
      <c r="X1097" s="233">
        <v>43464</v>
      </c>
    </row>
    <row r="1098" spans="24:24" x14ac:dyDescent="0.2">
      <c r="X1098" s="233">
        <v>43465</v>
      </c>
    </row>
    <row r="1099" spans="24:24" x14ac:dyDescent="0.2">
      <c r="X1099" s="233">
        <v>43466</v>
      </c>
    </row>
    <row r="1100" spans="24:24" x14ac:dyDescent="0.2">
      <c r="X1100" s="233">
        <v>43467</v>
      </c>
    </row>
    <row r="1101" spans="24:24" x14ac:dyDescent="0.2">
      <c r="X1101" s="233">
        <v>43468</v>
      </c>
    </row>
    <row r="1102" spans="24:24" x14ac:dyDescent="0.2">
      <c r="X1102" s="233">
        <v>43469</v>
      </c>
    </row>
    <row r="1103" spans="24:24" x14ac:dyDescent="0.2">
      <c r="X1103" s="233">
        <v>43470</v>
      </c>
    </row>
    <row r="1104" spans="24:24" x14ac:dyDescent="0.2">
      <c r="X1104" s="233">
        <v>43471</v>
      </c>
    </row>
    <row r="1105" spans="24:24" x14ac:dyDescent="0.2">
      <c r="X1105" s="233">
        <v>43472</v>
      </c>
    </row>
    <row r="1106" spans="24:24" x14ac:dyDescent="0.2">
      <c r="X1106" s="233">
        <v>43473</v>
      </c>
    </row>
    <row r="1107" spans="24:24" x14ac:dyDescent="0.2">
      <c r="X1107" s="233">
        <v>43474</v>
      </c>
    </row>
    <row r="1108" spans="24:24" x14ac:dyDescent="0.2">
      <c r="X1108" s="233">
        <v>43475</v>
      </c>
    </row>
    <row r="1109" spans="24:24" x14ac:dyDescent="0.2">
      <c r="X1109" s="233">
        <v>43476</v>
      </c>
    </row>
    <row r="1110" spans="24:24" x14ac:dyDescent="0.2">
      <c r="X1110" s="233">
        <v>43477</v>
      </c>
    </row>
    <row r="1111" spans="24:24" x14ac:dyDescent="0.2">
      <c r="X1111" s="233">
        <v>43478</v>
      </c>
    </row>
    <row r="1112" spans="24:24" x14ac:dyDescent="0.2">
      <c r="X1112" s="233">
        <v>43479</v>
      </c>
    </row>
    <row r="1113" spans="24:24" x14ac:dyDescent="0.2">
      <c r="X1113" s="233">
        <v>43480</v>
      </c>
    </row>
    <row r="1114" spans="24:24" x14ac:dyDescent="0.2">
      <c r="X1114" s="233">
        <v>43481</v>
      </c>
    </row>
    <row r="1115" spans="24:24" x14ac:dyDescent="0.2">
      <c r="X1115" s="233">
        <v>43482</v>
      </c>
    </row>
    <row r="1116" spans="24:24" x14ac:dyDescent="0.2">
      <c r="X1116" s="233">
        <v>43483</v>
      </c>
    </row>
    <row r="1117" spans="24:24" x14ac:dyDescent="0.2">
      <c r="X1117" s="233">
        <v>43484</v>
      </c>
    </row>
    <row r="1118" spans="24:24" x14ac:dyDescent="0.2">
      <c r="X1118" s="233">
        <v>43485</v>
      </c>
    </row>
    <row r="1119" spans="24:24" x14ac:dyDescent="0.2">
      <c r="X1119" s="233">
        <v>43486</v>
      </c>
    </row>
    <row r="1120" spans="24:24" x14ac:dyDescent="0.2">
      <c r="X1120" s="233">
        <v>43487</v>
      </c>
    </row>
    <row r="1121" spans="24:24" x14ac:dyDescent="0.2">
      <c r="X1121" s="233">
        <v>43488</v>
      </c>
    </row>
    <row r="1122" spans="24:24" x14ac:dyDescent="0.2">
      <c r="X1122" s="233">
        <v>43489</v>
      </c>
    </row>
    <row r="1123" spans="24:24" x14ac:dyDescent="0.2">
      <c r="X1123" s="233">
        <v>43490</v>
      </c>
    </row>
    <row r="1124" spans="24:24" x14ac:dyDescent="0.2">
      <c r="X1124" s="233">
        <v>43491</v>
      </c>
    </row>
    <row r="1125" spans="24:24" x14ac:dyDescent="0.2">
      <c r="X1125" s="233">
        <v>43492</v>
      </c>
    </row>
    <row r="1126" spans="24:24" x14ac:dyDescent="0.2">
      <c r="X1126" s="233">
        <v>43493</v>
      </c>
    </row>
    <row r="1127" spans="24:24" x14ac:dyDescent="0.2">
      <c r="X1127" s="233">
        <v>43494</v>
      </c>
    </row>
    <row r="1128" spans="24:24" x14ac:dyDescent="0.2">
      <c r="X1128" s="233">
        <v>43495</v>
      </c>
    </row>
    <row r="1129" spans="24:24" x14ac:dyDescent="0.2">
      <c r="X1129" s="233">
        <v>43496</v>
      </c>
    </row>
    <row r="1130" spans="24:24" x14ac:dyDescent="0.2">
      <c r="X1130" s="233">
        <v>43497</v>
      </c>
    </row>
    <row r="1131" spans="24:24" x14ac:dyDescent="0.2">
      <c r="X1131" s="233">
        <v>43498</v>
      </c>
    </row>
    <row r="1132" spans="24:24" x14ac:dyDescent="0.2">
      <c r="X1132" s="233">
        <v>43499</v>
      </c>
    </row>
    <row r="1133" spans="24:24" x14ac:dyDescent="0.2">
      <c r="X1133" s="233">
        <v>43500</v>
      </c>
    </row>
    <row r="1134" spans="24:24" x14ac:dyDescent="0.2">
      <c r="X1134" s="233">
        <v>43501</v>
      </c>
    </row>
    <row r="1135" spans="24:24" x14ac:dyDescent="0.2">
      <c r="X1135" s="233">
        <v>43502</v>
      </c>
    </row>
    <row r="1136" spans="24:24" x14ac:dyDescent="0.2">
      <c r="X1136" s="233">
        <v>43503</v>
      </c>
    </row>
    <row r="1137" spans="24:24" x14ac:dyDescent="0.2">
      <c r="X1137" s="233">
        <v>43504</v>
      </c>
    </row>
    <row r="1138" spans="24:24" x14ac:dyDescent="0.2">
      <c r="X1138" s="233">
        <v>43505</v>
      </c>
    </row>
    <row r="1139" spans="24:24" x14ac:dyDescent="0.2">
      <c r="X1139" s="233">
        <v>43506</v>
      </c>
    </row>
    <row r="1140" spans="24:24" x14ac:dyDescent="0.2">
      <c r="X1140" s="233">
        <v>43507</v>
      </c>
    </row>
    <row r="1141" spans="24:24" x14ac:dyDescent="0.2">
      <c r="X1141" s="233">
        <v>43508</v>
      </c>
    </row>
    <row r="1142" spans="24:24" x14ac:dyDescent="0.2">
      <c r="X1142" s="233">
        <v>43509</v>
      </c>
    </row>
    <row r="1143" spans="24:24" x14ac:dyDescent="0.2">
      <c r="X1143" s="233">
        <v>43510</v>
      </c>
    </row>
    <row r="1144" spans="24:24" x14ac:dyDescent="0.2">
      <c r="X1144" s="233">
        <v>43511</v>
      </c>
    </row>
    <row r="1145" spans="24:24" x14ac:dyDescent="0.2">
      <c r="X1145" s="233">
        <v>43512</v>
      </c>
    </row>
    <row r="1146" spans="24:24" x14ac:dyDescent="0.2">
      <c r="X1146" s="233">
        <v>43513</v>
      </c>
    </row>
    <row r="1147" spans="24:24" x14ac:dyDescent="0.2">
      <c r="X1147" s="233">
        <v>43514</v>
      </c>
    </row>
    <row r="1148" spans="24:24" x14ac:dyDescent="0.2">
      <c r="X1148" s="233">
        <v>43515</v>
      </c>
    </row>
    <row r="1149" spans="24:24" x14ac:dyDescent="0.2">
      <c r="X1149" s="233">
        <v>43516</v>
      </c>
    </row>
    <row r="1150" spans="24:24" x14ac:dyDescent="0.2">
      <c r="X1150" s="233">
        <v>43517</v>
      </c>
    </row>
    <row r="1151" spans="24:24" x14ac:dyDescent="0.2">
      <c r="X1151" s="233">
        <v>43518</v>
      </c>
    </row>
    <row r="1152" spans="24:24" x14ac:dyDescent="0.2">
      <c r="X1152" s="233">
        <v>43519</v>
      </c>
    </row>
    <row r="1153" spans="24:24" x14ac:dyDescent="0.2">
      <c r="X1153" s="233">
        <v>43520</v>
      </c>
    </row>
    <row r="1154" spans="24:24" x14ac:dyDescent="0.2">
      <c r="X1154" s="233">
        <v>43521</v>
      </c>
    </row>
    <row r="1155" spans="24:24" x14ac:dyDescent="0.2">
      <c r="X1155" s="233">
        <v>43522</v>
      </c>
    </row>
    <row r="1156" spans="24:24" x14ac:dyDescent="0.2">
      <c r="X1156" s="233">
        <v>43523</v>
      </c>
    </row>
    <row r="1157" spans="24:24" x14ac:dyDescent="0.2">
      <c r="X1157" s="233">
        <v>43524</v>
      </c>
    </row>
    <row r="1158" spans="24:24" x14ac:dyDescent="0.2">
      <c r="X1158" s="233">
        <v>43525</v>
      </c>
    </row>
    <row r="1159" spans="24:24" x14ac:dyDescent="0.2">
      <c r="X1159" s="233">
        <v>43526</v>
      </c>
    </row>
    <row r="1160" spans="24:24" x14ac:dyDescent="0.2">
      <c r="X1160" s="233">
        <v>43527</v>
      </c>
    </row>
    <row r="1161" spans="24:24" x14ac:dyDescent="0.2">
      <c r="X1161" s="233">
        <v>43528</v>
      </c>
    </row>
    <row r="1162" spans="24:24" x14ac:dyDescent="0.2">
      <c r="X1162" s="233">
        <v>43529</v>
      </c>
    </row>
    <row r="1163" spans="24:24" x14ac:dyDescent="0.2">
      <c r="X1163" s="233">
        <v>43530</v>
      </c>
    </row>
    <row r="1164" spans="24:24" x14ac:dyDescent="0.2">
      <c r="X1164" s="233">
        <v>43531</v>
      </c>
    </row>
    <row r="1165" spans="24:24" x14ac:dyDescent="0.2">
      <c r="X1165" s="233">
        <v>43532</v>
      </c>
    </row>
    <row r="1166" spans="24:24" x14ac:dyDescent="0.2">
      <c r="X1166" s="233">
        <v>43533</v>
      </c>
    </row>
    <row r="1167" spans="24:24" x14ac:dyDescent="0.2">
      <c r="X1167" s="233">
        <v>43534</v>
      </c>
    </row>
    <row r="1168" spans="24:24" x14ac:dyDescent="0.2">
      <c r="X1168" s="233">
        <v>43535</v>
      </c>
    </row>
    <row r="1169" spans="24:24" x14ac:dyDescent="0.2">
      <c r="X1169" s="233">
        <v>43536</v>
      </c>
    </row>
    <row r="1170" spans="24:24" x14ac:dyDescent="0.2">
      <c r="X1170" s="233">
        <v>43537</v>
      </c>
    </row>
    <row r="1171" spans="24:24" x14ac:dyDescent="0.2">
      <c r="X1171" s="233">
        <v>43538</v>
      </c>
    </row>
    <row r="1172" spans="24:24" x14ac:dyDescent="0.2">
      <c r="X1172" s="233">
        <v>43539</v>
      </c>
    </row>
    <row r="1173" spans="24:24" x14ac:dyDescent="0.2">
      <c r="X1173" s="233">
        <v>43540</v>
      </c>
    </row>
    <row r="1174" spans="24:24" x14ac:dyDescent="0.2">
      <c r="X1174" s="233">
        <v>43541</v>
      </c>
    </row>
    <row r="1175" spans="24:24" x14ac:dyDescent="0.2">
      <c r="X1175" s="233">
        <v>43542</v>
      </c>
    </row>
    <row r="1176" spans="24:24" x14ac:dyDescent="0.2">
      <c r="X1176" s="233">
        <v>43543</v>
      </c>
    </row>
    <row r="1177" spans="24:24" x14ac:dyDescent="0.2">
      <c r="X1177" s="233">
        <v>43544</v>
      </c>
    </row>
    <row r="1178" spans="24:24" x14ac:dyDescent="0.2">
      <c r="X1178" s="233">
        <v>43545</v>
      </c>
    </row>
    <row r="1179" spans="24:24" x14ac:dyDescent="0.2">
      <c r="X1179" s="233">
        <v>43546</v>
      </c>
    </row>
    <row r="1180" spans="24:24" x14ac:dyDescent="0.2">
      <c r="X1180" s="233">
        <v>43547</v>
      </c>
    </row>
    <row r="1181" spans="24:24" x14ac:dyDescent="0.2">
      <c r="X1181" s="233">
        <v>43548</v>
      </c>
    </row>
    <row r="1182" spans="24:24" x14ac:dyDescent="0.2">
      <c r="X1182" s="233">
        <v>43549</v>
      </c>
    </row>
    <row r="1183" spans="24:24" x14ac:dyDescent="0.2">
      <c r="X1183" s="233">
        <v>43550</v>
      </c>
    </row>
    <row r="1184" spans="24:24" x14ac:dyDescent="0.2">
      <c r="X1184" s="233">
        <v>43551</v>
      </c>
    </row>
    <row r="1185" spans="24:24" x14ac:dyDescent="0.2">
      <c r="X1185" s="233">
        <v>43552</v>
      </c>
    </row>
    <row r="1186" spans="24:24" x14ac:dyDescent="0.2">
      <c r="X1186" s="233">
        <v>43553</v>
      </c>
    </row>
    <row r="1187" spans="24:24" x14ac:dyDescent="0.2">
      <c r="X1187" s="233">
        <v>43554</v>
      </c>
    </row>
    <row r="1188" spans="24:24" x14ac:dyDescent="0.2">
      <c r="X1188" s="233">
        <v>43555</v>
      </c>
    </row>
    <row r="1189" spans="24:24" x14ac:dyDescent="0.2">
      <c r="X1189" s="233">
        <v>43556</v>
      </c>
    </row>
    <row r="1190" spans="24:24" x14ac:dyDescent="0.2">
      <c r="X1190" s="233">
        <v>43557</v>
      </c>
    </row>
    <row r="1191" spans="24:24" x14ac:dyDescent="0.2">
      <c r="X1191" s="233">
        <v>43558</v>
      </c>
    </row>
    <row r="1192" spans="24:24" x14ac:dyDescent="0.2">
      <c r="X1192" s="233">
        <v>43559</v>
      </c>
    </row>
    <row r="1193" spans="24:24" x14ac:dyDescent="0.2">
      <c r="X1193" s="233">
        <v>43560</v>
      </c>
    </row>
    <row r="1194" spans="24:24" x14ac:dyDescent="0.2">
      <c r="X1194" s="233">
        <v>43561</v>
      </c>
    </row>
    <row r="1195" spans="24:24" x14ac:dyDescent="0.2">
      <c r="X1195" s="233">
        <v>43562</v>
      </c>
    </row>
    <row r="1196" spans="24:24" x14ac:dyDescent="0.2">
      <c r="X1196" s="233">
        <v>43563</v>
      </c>
    </row>
    <row r="1197" spans="24:24" x14ac:dyDescent="0.2">
      <c r="X1197" s="233">
        <v>43564</v>
      </c>
    </row>
    <row r="1198" spans="24:24" x14ac:dyDescent="0.2">
      <c r="X1198" s="233">
        <v>43565</v>
      </c>
    </row>
    <row r="1199" spans="24:24" x14ac:dyDescent="0.2">
      <c r="X1199" s="233">
        <v>43566</v>
      </c>
    </row>
    <row r="1200" spans="24:24" x14ac:dyDescent="0.2">
      <c r="X1200" s="233">
        <v>43567</v>
      </c>
    </row>
    <row r="1201" spans="24:24" x14ac:dyDescent="0.2">
      <c r="X1201" s="233">
        <v>43568</v>
      </c>
    </row>
    <row r="1202" spans="24:24" x14ac:dyDescent="0.2">
      <c r="X1202" s="233">
        <v>43569</v>
      </c>
    </row>
    <row r="1203" spans="24:24" x14ac:dyDescent="0.2">
      <c r="X1203" s="233">
        <v>43570</v>
      </c>
    </row>
    <row r="1204" spans="24:24" x14ac:dyDescent="0.2">
      <c r="X1204" s="233">
        <v>43571</v>
      </c>
    </row>
    <row r="1205" spans="24:24" x14ac:dyDescent="0.2">
      <c r="X1205" s="233">
        <v>43572</v>
      </c>
    </row>
    <row r="1206" spans="24:24" x14ac:dyDescent="0.2">
      <c r="X1206" s="233">
        <v>43573</v>
      </c>
    </row>
    <row r="1207" spans="24:24" x14ac:dyDescent="0.2">
      <c r="X1207" s="233">
        <v>43574</v>
      </c>
    </row>
    <row r="1208" spans="24:24" x14ac:dyDescent="0.2">
      <c r="X1208" s="233">
        <v>43575</v>
      </c>
    </row>
    <row r="1209" spans="24:24" x14ac:dyDescent="0.2">
      <c r="X1209" s="233">
        <v>43576</v>
      </c>
    </row>
    <row r="1210" spans="24:24" x14ac:dyDescent="0.2">
      <c r="X1210" s="233">
        <v>43577</v>
      </c>
    </row>
    <row r="1211" spans="24:24" x14ac:dyDescent="0.2">
      <c r="X1211" s="233">
        <v>43578</v>
      </c>
    </row>
    <row r="1212" spans="24:24" x14ac:dyDescent="0.2">
      <c r="X1212" s="233">
        <v>43579</v>
      </c>
    </row>
    <row r="1213" spans="24:24" x14ac:dyDescent="0.2">
      <c r="X1213" s="233">
        <v>43580</v>
      </c>
    </row>
    <row r="1214" spans="24:24" x14ac:dyDescent="0.2">
      <c r="X1214" s="233">
        <v>43581</v>
      </c>
    </row>
    <row r="1215" spans="24:24" x14ac:dyDescent="0.2">
      <c r="X1215" s="233">
        <v>43582</v>
      </c>
    </row>
    <row r="1216" spans="24:24" x14ac:dyDescent="0.2">
      <c r="X1216" s="233">
        <v>43583</v>
      </c>
    </row>
    <row r="1217" spans="24:24" x14ac:dyDescent="0.2">
      <c r="X1217" s="233">
        <v>43584</v>
      </c>
    </row>
    <row r="1218" spans="24:24" x14ac:dyDescent="0.2">
      <c r="X1218" s="233">
        <v>43585</v>
      </c>
    </row>
    <row r="1219" spans="24:24" x14ac:dyDescent="0.2">
      <c r="X1219" s="233">
        <v>43586</v>
      </c>
    </row>
    <row r="1220" spans="24:24" x14ac:dyDescent="0.2">
      <c r="X1220" s="233">
        <v>43587</v>
      </c>
    </row>
    <row r="1221" spans="24:24" x14ac:dyDescent="0.2">
      <c r="X1221" s="233">
        <v>43588</v>
      </c>
    </row>
    <row r="1222" spans="24:24" x14ac:dyDescent="0.2">
      <c r="X1222" s="233">
        <v>43589</v>
      </c>
    </row>
    <row r="1223" spans="24:24" x14ac:dyDescent="0.2">
      <c r="X1223" s="233">
        <v>43590</v>
      </c>
    </row>
    <row r="1224" spans="24:24" x14ac:dyDescent="0.2">
      <c r="X1224" s="233">
        <v>43591</v>
      </c>
    </row>
    <row r="1225" spans="24:24" x14ac:dyDescent="0.2">
      <c r="X1225" s="233">
        <v>43592</v>
      </c>
    </row>
    <row r="1226" spans="24:24" x14ac:dyDescent="0.2">
      <c r="X1226" s="233">
        <v>43593</v>
      </c>
    </row>
    <row r="1227" spans="24:24" x14ac:dyDescent="0.2">
      <c r="X1227" s="233">
        <v>43594</v>
      </c>
    </row>
    <row r="1228" spans="24:24" x14ac:dyDescent="0.2">
      <c r="X1228" s="233">
        <v>43595</v>
      </c>
    </row>
    <row r="1229" spans="24:24" x14ac:dyDescent="0.2">
      <c r="X1229" s="233">
        <v>43596</v>
      </c>
    </row>
    <row r="1230" spans="24:24" x14ac:dyDescent="0.2">
      <c r="X1230" s="233">
        <v>43597</v>
      </c>
    </row>
    <row r="1231" spans="24:24" x14ac:dyDescent="0.2">
      <c r="X1231" s="233">
        <v>43598</v>
      </c>
    </row>
    <row r="1232" spans="24:24" x14ac:dyDescent="0.2">
      <c r="X1232" s="233">
        <v>43599</v>
      </c>
    </row>
    <row r="1233" spans="24:24" x14ac:dyDescent="0.2">
      <c r="X1233" s="233">
        <v>43600</v>
      </c>
    </row>
    <row r="1234" spans="24:24" x14ac:dyDescent="0.2">
      <c r="X1234" s="233">
        <v>43601</v>
      </c>
    </row>
    <row r="1235" spans="24:24" x14ac:dyDescent="0.2">
      <c r="X1235" s="233">
        <v>43602</v>
      </c>
    </row>
    <row r="1236" spans="24:24" x14ac:dyDescent="0.2">
      <c r="X1236" s="233">
        <v>43603</v>
      </c>
    </row>
    <row r="1237" spans="24:24" x14ac:dyDescent="0.2">
      <c r="X1237" s="233">
        <v>43604</v>
      </c>
    </row>
    <row r="1238" spans="24:24" x14ac:dyDescent="0.2">
      <c r="X1238" s="233">
        <v>43605</v>
      </c>
    </row>
    <row r="1239" spans="24:24" x14ac:dyDescent="0.2">
      <c r="X1239" s="233">
        <v>43606</v>
      </c>
    </row>
    <row r="1240" spans="24:24" x14ac:dyDescent="0.2">
      <c r="X1240" s="233">
        <v>43607</v>
      </c>
    </row>
    <row r="1241" spans="24:24" x14ac:dyDescent="0.2">
      <c r="X1241" s="233">
        <v>43608</v>
      </c>
    </row>
    <row r="1242" spans="24:24" x14ac:dyDescent="0.2">
      <c r="X1242" s="233">
        <v>43609</v>
      </c>
    </row>
    <row r="1243" spans="24:24" x14ac:dyDescent="0.2">
      <c r="X1243" s="233">
        <v>43610</v>
      </c>
    </row>
    <row r="1244" spans="24:24" x14ac:dyDescent="0.2">
      <c r="X1244" s="233">
        <v>43611</v>
      </c>
    </row>
    <row r="1245" spans="24:24" x14ac:dyDescent="0.2">
      <c r="X1245" s="233">
        <v>43612</v>
      </c>
    </row>
    <row r="1246" spans="24:24" x14ac:dyDescent="0.2">
      <c r="X1246" s="233">
        <v>43613</v>
      </c>
    </row>
    <row r="1247" spans="24:24" x14ac:dyDescent="0.2">
      <c r="X1247" s="233">
        <v>43614</v>
      </c>
    </row>
    <row r="1248" spans="24:24" x14ac:dyDescent="0.2">
      <c r="X1248" s="233">
        <v>43615</v>
      </c>
    </row>
    <row r="1249" spans="24:24" x14ac:dyDescent="0.2">
      <c r="X1249" s="233">
        <v>43616</v>
      </c>
    </row>
    <row r="1250" spans="24:24" x14ac:dyDescent="0.2">
      <c r="X1250" s="233">
        <v>43617</v>
      </c>
    </row>
    <row r="1251" spans="24:24" x14ac:dyDescent="0.2">
      <c r="X1251" s="233">
        <v>43618</v>
      </c>
    </row>
    <row r="1252" spans="24:24" x14ac:dyDescent="0.2">
      <c r="X1252" s="233">
        <v>43619</v>
      </c>
    </row>
    <row r="1253" spans="24:24" x14ac:dyDescent="0.2">
      <c r="X1253" s="233">
        <v>43620</v>
      </c>
    </row>
    <row r="1254" spans="24:24" x14ac:dyDescent="0.2">
      <c r="X1254" s="233">
        <v>43621</v>
      </c>
    </row>
    <row r="1255" spans="24:24" x14ac:dyDescent="0.2">
      <c r="X1255" s="233">
        <v>43622</v>
      </c>
    </row>
    <row r="1256" spans="24:24" x14ac:dyDescent="0.2">
      <c r="X1256" s="233">
        <v>43623</v>
      </c>
    </row>
    <row r="1257" spans="24:24" x14ac:dyDescent="0.2">
      <c r="X1257" s="233">
        <v>43624</v>
      </c>
    </row>
    <row r="1258" spans="24:24" x14ac:dyDescent="0.2">
      <c r="X1258" s="233">
        <v>43625</v>
      </c>
    </row>
    <row r="1259" spans="24:24" x14ac:dyDescent="0.2">
      <c r="X1259" s="233">
        <v>43626</v>
      </c>
    </row>
    <row r="1260" spans="24:24" x14ac:dyDescent="0.2">
      <c r="X1260" s="233">
        <v>43627</v>
      </c>
    </row>
    <row r="1261" spans="24:24" x14ac:dyDescent="0.2">
      <c r="X1261" s="233">
        <v>43628</v>
      </c>
    </row>
    <row r="1262" spans="24:24" x14ac:dyDescent="0.2">
      <c r="X1262" s="233">
        <v>43629</v>
      </c>
    </row>
    <row r="1263" spans="24:24" x14ac:dyDescent="0.2">
      <c r="X1263" s="233">
        <v>43630</v>
      </c>
    </row>
    <row r="1264" spans="24:24" x14ac:dyDescent="0.2">
      <c r="X1264" s="233">
        <v>43631</v>
      </c>
    </row>
    <row r="1265" spans="24:24" x14ac:dyDescent="0.2">
      <c r="X1265" s="233">
        <v>43632</v>
      </c>
    </row>
    <row r="1266" spans="24:24" x14ac:dyDescent="0.2">
      <c r="X1266" s="233">
        <v>43633</v>
      </c>
    </row>
    <row r="1267" spans="24:24" x14ac:dyDescent="0.2">
      <c r="X1267" s="233">
        <v>43634</v>
      </c>
    </row>
    <row r="1268" spans="24:24" x14ac:dyDescent="0.2">
      <c r="X1268" s="233">
        <v>43635</v>
      </c>
    </row>
    <row r="1269" spans="24:24" x14ac:dyDescent="0.2">
      <c r="X1269" s="233">
        <v>43636</v>
      </c>
    </row>
    <row r="1270" spans="24:24" x14ac:dyDescent="0.2">
      <c r="X1270" s="233">
        <v>43637</v>
      </c>
    </row>
    <row r="1271" spans="24:24" x14ac:dyDescent="0.2">
      <c r="X1271" s="233">
        <v>43638</v>
      </c>
    </row>
    <row r="1272" spans="24:24" x14ac:dyDescent="0.2">
      <c r="X1272" s="233">
        <v>43639</v>
      </c>
    </row>
    <row r="1273" spans="24:24" x14ac:dyDescent="0.2">
      <c r="X1273" s="233">
        <v>43640</v>
      </c>
    </row>
    <row r="1274" spans="24:24" x14ac:dyDescent="0.2">
      <c r="X1274" s="233">
        <v>43641</v>
      </c>
    </row>
    <row r="1275" spans="24:24" x14ac:dyDescent="0.2">
      <c r="X1275" s="233">
        <v>43642</v>
      </c>
    </row>
    <row r="1276" spans="24:24" x14ac:dyDescent="0.2">
      <c r="X1276" s="233">
        <v>43643</v>
      </c>
    </row>
    <row r="1277" spans="24:24" x14ac:dyDescent="0.2">
      <c r="X1277" s="233">
        <v>43644</v>
      </c>
    </row>
    <row r="1278" spans="24:24" x14ac:dyDescent="0.2">
      <c r="X1278" s="233">
        <v>43645</v>
      </c>
    </row>
    <row r="1279" spans="24:24" x14ac:dyDescent="0.2">
      <c r="X1279" s="233">
        <v>43646</v>
      </c>
    </row>
    <row r="1280" spans="24:24" x14ac:dyDescent="0.2">
      <c r="X1280" s="233">
        <v>43647</v>
      </c>
    </row>
    <row r="1281" spans="24:24" x14ac:dyDescent="0.2">
      <c r="X1281" s="233">
        <v>43648</v>
      </c>
    </row>
    <row r="1282" spans="24:24" x14ac:dyDescent="0.2">
      <c r="X1282" s="233">
        <v>43649</v>
      </c>
    </row>
    <row r="1283" spans="24:24" x14ac:dyDescent="0.2">
      <c r="X1283" s="233">
        <v>43650</v>
      </c>
    </row>
    <row r="1284" spans="24:24" x14ac:dyDescent="0.2">
      <c r="X1284" s="233">
        <v>43651</v>
      </c>
    </row>
    <row r="1285" spans="24:24" x14ac:dyDescent="0.2">
      <c r="X1285" s="233">
        <v>43652</v>
      </c>
    </row>
    <row r="1286" spans="24:24" x14ac:dyDescent="0.2">
      <c r="X1286" s="233">
        <v>43653</v>
      </c>
    </row>
    <row r="1287" spans="24:24" x14ac:dyDescent="0.2">
      <c r="X1287" s="233">
        <v>43654</v>
      </c>
    </row>
    <row r="1288" spans="24:24" x14ac:dyDescent="0.2">
      <c r="X1288" s="233">
        <v>43655</v>
      </c>
    </row>
    <row r="1289" spans="24:24" x14ac:dyDescent="0.2">
      <c r="X1289" s="233">
        <v>43656</v>
      </c>
    </row>
    <row r="1290" spans="24:24" x14ac:dyDescent="0.2">
      <c r="X1290" s="233">
        <v>43657</v>
      </c>
    </row>
    <row r="1291" spans="24:24" x14ac:dyDescent="0.2">
      <c r="X1291" s="233">
        <v>43658</v>
      </c>
    </row>
    <row r="1292" spans="24:24" x14ac:dyDescent="0.2">
      <c r="X1292" s="233">
        <v>43659</v>
      </c>
    </row>
    <row r="1293" spans="24:24" x14ac:dyDescent="0.2">
      <c r="X1293" s="233">
        <v>43660</v>
      </c>
    </row>
    <row r="1294" spans="24:24" x14ac:dyDescent="0.2">
      <c r="X1294" s="233">
        <v>43661</v>
      </c>
    </row>
    <row r="1295" spans="24:24" x14ac:dyDescent="0.2">
      <c r="X1295" s="233">
        <v>43662</v>
      </c>
    </row>
    <row r="1296" spans="24:24" x14ac:dyDescent="0.2">
      <c r="X1296" s="233">
        <v>43663</v>
      </c>
    </row>
    <row r="1297" spans="24:24" x14ac:dyDescent="0.2">
      <c r="X1297" s="233">
        <v>43664</v>
      </c>
    </row>
    <row r="1298" spans="24:24" x14ac:dyDescent="0.2">
      <c r="X1298" s="233">
        <v>43665</v>
      </c>
    </row>
    <row r="1299" spans="24:24" x14ac:dyDescent="0.2">
      <c r="X1299" s="233">
        <v>43666</v>
      </c>
    </row>
    <row r="1300" spans="24:24" x14ac:dyDescent="0.2">
      <c r="X1300" s="233">
        <v>43667</v>
      </c>
    </row>
    <row r="1301" spans="24:24" x14ac:dyDescent="0.2">
      <c r="X1301" s="233">
        <v>43668</v>
      </c>
    </row>
    <row r="1302" spans="24:24" x14ac:dyDescent="0.2">
      <c r="X1302" s="233">
        <v>43669</v>
      </c>
    </row>
    <row r="1303" spans="24:24" x14ac:dyDescent="0.2">
      <c r="X1303" s="233">
        <v>43670</v>
      </c>
    </row>
    <row r="1304" spans="24:24" x14ac:dyDescent="0.2">
      <c r="X1304" s="233">
        <v>43671</v>
      </c>
    </row>
    <row r="1305" spans="24:24" x14ac:dyDescent="0.2">
      <c r="X1305" s="233">
        <v>43672</v>
      </c>
    </row>
    <row r="1306" spans="24:24" x14ac:dyDescent="0.2">
      <c r="X1306" s="233">
        <v>43673</v>
      </c>
    </row>
    <row r="1307" spans="24:24" x14ac:dyDescent="0.2">
      <c r="X1307" s="233">
        <v>43674</v>
      </c>
    </row>
    <row r="1308" spans="24:24" x14ac:dyDescent="0.2">
      <c r="X1308" s="233">
        <v>43675</v>
      </c>
    </row>
    <row r="1309" spans="24:24" x14ac:dyDescent="0.2">
      <c r="X1309" s="233">
        <v>43676</v>
      </c>
    </row>
    <row r="1310" spans="24:24" x14ac:dyDescent="0.2">
      <c r="X1310" s="233">
        <v>43677</v>
      </c>
    </row>
    <row r="1311" spans="24:24" x14ac:dyDescent="0.2">
      <c r="X1311" s="233">
        <v>43678</v>
      </c>
    </row>
    <row r="1312" spans="24:24" x14ac:dyDescent="0.2">
      <c r="X1312" s="233">
        <v>43679</v>
      </c>
    </row>
    <row r="1313" spans="24:24" x14ac:dyDescent="0.2">
      <c r="X1313" s="233">
        <v>43680</v>
      </c>
    </row>
    <row r="1314" spans="24:24" x14ac:dyDescent="0.2">
      <c r="X1314" s="233">
        <v>43681</v>
      </c>
    </row>
    <row r="1315" spans="24:24" x14ac:dyDescent="0.2">
      <c r="X1315" s="233">
        <v>43682</v>
      </c>
    </row>
    <row r="1316" spans="24:24" x14ac:dyDescent="0.2">
      <c r="X1316" s="233">
        <v>43683</v>
      </c>
    </row>
    <row r="1317" spans="24:24" x14ac:dyDescent="0.2">
      <c r="X1317" s="233">
        <v>43684</v>
      </c>
    </row>
    <row r="1318" spans="24:24" x14ac:dyDescent="0.2">
      <c r="X1318" s="233">
        <v>43685</v>
      </c>
    </row>
    <row r="1319" spans="24:24" x14ac:dyDescent="0.2">
      <c r="X1319" s="233">
        <v>43686</v>
      </c>
    </row>
    <row r="1320" spans="24:24" x14ac:dyDescent="0.2">
      <c r="X1320" s="233">
        <v>43687</v>
      </c>
    </row>
    <row r="1321" spans="24:24" x14ac:dyDescent="0.2">
      <c r="X1321" s="233">
        <v>43688</v>
      </c>
    </row>
    <row r="1322" spans="24:24" x14ac:dyDescent="0.2">
      <c r="X1322" s="233">
        <v>43689</v>
      </c>
    </row>
    <row r="1323" spans="24:24" x14ac:dyDescent="0.2">
      <c r="X1323" s="233">
        <v>43690</v>
      </c>
    </row>
    <row r="1324" spans="24:24" x14ac:dyDescent="0.2">
      <c r="X1324" s="233">
        <v>43691</v>
      </c>
    </row>
    <row r="1325" spans="24:24" x14ac:dyDescent="0.2">
      <c r="X1325" s="233">
        <v>43692</v>
      </c>
    </row>
    <row r="1326" spans="24:24" x14ac:dyDescent="0.2">
      <c r="X1326" s="233">
        <v>43693</v>
      </c>
    </row>
    <row r="1327" spans="24:24" x14ac:dyDescent="0.2">
      <c r="X1327" s="233">
        <v>43694</v>
      </c>
    </row>
    <row r="1328" spans="24:24" x14ac:dyDescent="0.2">
      <c r="X1328" s="233">
        <v>43695</v>
      </c>
    </row>
    <row r="1329" spans="24:24" x14ac:dyDescent="0.2">
      <c r="X1329" s="233">
        <v>43696</v>
      </c>
    </row>
    <row r="1330" spans="24:24" x14ac:dyDescent="0.2">
      <c r="X1330" s="233">
        <v>43697</v>
      </c>
    </row>
    <row r="1331" spans="24:24" x14ac:dyDescent="0.2">
      <c r="X1331" s="233">
        <v>43698</v>
      </c>
    </row>
    <row r="1332" spans="24:24" x14ac:dyDescent="0.2">
      <c r="X1332" s="233">
        <v>43699</v>
      </c>
    </row>
    <row r="1333" spans="24:24" x14ac:dyDescent="0.2">
      <c r="X1333" s="233">
        <v>43700</v>
      </c>
    </row>
    <row r="1334" spans="24:24" x14ac:dyDescent="0.2">
      <c r="X1334" s="233">
        <v>43701</v>
      </c>
    </row>
    <row r="1335" spans="24:24" x14ac:dyDescent="0.2">
      <c r="X1335" s="233">
        <v>43702</v>
      </c>
    </row>
    <row r="1336" spans="24:24" x14ac:dyDescent="0.2">
      <c r="X1336" s="233">
        <v>43703</v>
      </c>
    </row>
    <row r="1337" spans="24:24" x14ac:dyDescent="0.2">
      <c r="X1337" s="233">
        <v>43704</v>
      </c>
    </row>
    <row r="1338" spans="24:24" x14ac:dyDescent="0.2">
      <c r="X1338" s="233">
        <v>43705</v>
      </c>
    </row>
    <row r="1339" spans="24:24" x14ac:dyDescent="0.2">
      <c r="X1339" s="233">
        <v>43706</v>
      </c>
    </row>
    <row r="1340" spans="24:24" x14ac:dyDescent="0.2">
      <c r="X1340" s="233">
        <v>43707</v>
      </c>
    </row>
    <row r="1341" spans="24:24" x14ac:dyDescent="0.2">
      <c r="X1341" s="233">
        <v>43708</v>
      </c>
    </row>
    <row r="1342" spans="24:24" x14ac:dyDescent="0.2">
      <c r="X1342" s="233">
        <v>43709</v>
      </c>
    </row>
    <row r="1343" spans="24:24" x14ac:dyDescent="0.2">
      <c r="X1343" s="233">
        <v>43710</v>
      </c>
    </row>
    <row r="1344" spans="24:24" x14ac:dyDescent="0.2">
      <c r="X1344" s="233">
        <v>43711</v>
      </c>
    </row>
    <row r="1345" spans="24:24" x14ac:dyDescent="0.2">
      <c r="X1345" s="233">
        <v>43712</v>
      </c>
    </row>
    <row r="1346" spans="24:24" x14ac:dyDescent="0.2">
      <c r="X1346" s="233">
        <v>43713</v>
      </c>
    </row>
    <row r="1347" spans="24:24" x14ac:dyDescent="0.2">
      <c r="X1347" s="233">
        <v>43714</v>
      </c>
    </row>
    <row r="1348" spans="24:24" x14ac:dyDescent="0.2">
      <c r="X1348" s="233">
        <v>43715</v>
      </c>
    </row>
    <row r="1349" spans="24:24" x14ac:dyDescent="0.2">
      <c r="X1349" s="233">
        <v>43716</v>
      </c>
    </row>
    <row r="1350" spans="24:24" x14ac:dyDescent="0.2">
      <c r="X1350" s="233">
        <v>43717</v>
      </c>
    </row>
    <row r="1351" spans="24:24" x14ac:dyDescent="0.2">
      <c r="X1351" s="233">
        <v>43718</v>
      </c>
    </row>
    <row r="1352" spans="24:24" x14ac:dyDescent="0.2">
      <c r="X1352" s="233">
        <v>43719</v>
      </c>
    </row>
    <row r="1353" spans="24:24" x14ac:dyDescent="0.2">
      <c r="X1353" s="233">
        <v>43720</v>
      </c>
    </row>
    <row r="1354" spans="24:24" x14ac:dyDescent="0.2">
      <c r="X1354" s="233">
        <v>43721</v>
      </c>
    </row>
    <row r="1355" spans="24:24" x14ac:dyDescent="0.2">
      <c r="X1355" s="233">
        <v>43722</v>
      </c>
    </row>
    <row r="1356" spans="24:24" x14ac:dyDescent="0.2">
      <c r="X1356" s="233">
        <v>43723</v>
      </c>
    </row>
    <row r="1357" spans="24:24" x14ac:dyDescent="0.2">
      <c r="X1357" s="233">
        <v>43724</v>
      </c>
    </row>
    <row r="1358" spans="24:24" x14ac:dyDescent="0.2">
      <c r="X1358" s="233">
        <v>43725</v>
      </c>
    </row>
    <row r="1359" spans="24:24" x14ac:dyDescent="0.2">
      <c r="X1359" s="233">
        <v>43726</v>
      </c>
    </row>
    <row r="1360" spans="24:24" x14ac:dyDescent="0.2">
      <c r="X1360" s="233">
        <v>43727</v>
      </c>
    </row>
    <row r="1361" spans="24:24" x14ac:dyDescent="0.2">
      <c r="X1361" s="233">
        <v>43728</v>
      </c>
    </row>
    <row r="1362" spans="24:24" x14ac:dyDescent="0.2">
      <c r="X1362" s="233">
        <v>43729</v>
      </c>
    </row>
    <row r="1363" spans="24:24" x14ac:dyDescent="0.2">
      <c r="X1363" s="233">
        <v>43730</v>
      </c>
    </row>
    <row r="1364" spans="24:24" x14ac:dyDescent="0.2">
      <c r="X1364" s="233">
        <v>43731</v>
      </c>
    </row>
    <row r="1365" spans="24:24" x14ac:dyDescent="0.2">
      <c r="X1365" s="233">
        <v>43732</v>
      </c>
    </row>
    <row r="1366" spans="24:24" x14ac:dyDescent="0.2">
      <c r="X1366" s="233">
        <v>43733</v>
      </c>
    </row>
    <row r="1367" spans="24:24" x14ac:dyDescent="0.2">
      <c r="X1367" s="233">
        <v>43734</v>
      </c>
    </row>
    <row r="1368" spans="24:24" x14ac:dyDescent="0.2">
      <c r="X1368" s="233">
        <v>43735</v>
      </c>
    </row>
    <row r="1369" spans="24:24" x14ac:dyDescent="0.2">
      <c r="X1369" s="233">
        <v>43736</v>
      </c>
    </row>
    <row r="1370" spans="24:24" x14ac:dyDescent="0.2">
      <c r="X1370" s="233">
        <v>43737</v>
      </c>
    </row>
    <row r="1371" spans="24:24" x14ac:dyDescent="0.2">
      <c r="X1371" s="233">
        <v>43738</v>
      </c>
    </row>
    <row r="1372" spans="24:24" x14ac:dyDescent="0.2">
      <c r="X1372" s="233">
        <v>43739</v>
      </c>
    </row>
    <row r="1373" spans="24:24" x14ac:dyDescent="0.2">
      <c r="X1373" s="233">
        <v>43740</v>
      </c>
    </row>
    <row r="1374" spans="24:24" x14ac:dyDescent="0.2">
      <c r="X1374" s="233">
        <v>43741</v>
      </c>
    </row>
    <row r="1375" spans="24:24" x14ac:dyDescent="0.2">
      <c r="X1375" s="233">
        <v>43742</v>
      </c>
    </row>
    <row r="1376" spans="24:24" x14ac:dyDescent="0.2">
      <c r="X1376" s="233">
        <v>43743</v>
      </c>
    </row>
    <row r="1377" spans="24:24" x14ac:dyDescent="0.2">
      <c r="X1377" s="233">
        <v>43744</v>
      </c>
    </row>
    <row r="1378" spans="24:24" x14ac:dyDescent="0.2">
      <c r="X1378" s="233">
        <v>43745</v>
      </c>
    </row>
    <row r="1379" spans="24:24" x14ac:dyDescent="0.2">
      <c r="X1379" s="233">
        <v>43746</v>
      </c>
    </row>
    <row r="1380" spans="24:24" x14ac:dyDescent="0.2">
      <c r="X1380" s="233">
        <v>43747</v>
      </c>
    </row>
    <row r="1381" spans="24:24" x14ac:dyDescent="0.2">
      <c r="X1381" s="233">
        <v>43748</v>
      </c>
    </row>
    <row r="1382" spans="24:24" x14ac:dyDescent="0.2">
      <c r="X1382" s="233">
        <v>43749</v>
      </c>
    </row>
    <row r="1383" spans="24:24" x14ac:dyDescent="0.2">
      <c r="X1383" s="233">
        <v>43750</v>
      </c>
    </row>
    <row r="1384" spans="24:24" x14ac:dyDescent="0.2">
      <c r="X1384" s="233">
        <v>43751</v>
      </c>
    </row>
    <row r="1385" spans="24:24" x14ac:dyDescent="0.2">
      <c r="X1385" s="233">
        <v>43752</v>
      </c>
    </row>
    <row r="1386" spans="24:24" x14ac:dyDescent="0.2">
      <c r="X1386" s="233">
        <v>43753</v>
      </c>
    </row>
    <row r="1387" spans="24:24" x14ac:dyDescent="0.2">
      <c r="X1387" s="233">
        <v>43754</v>
      </c>
    </row>
    <row r="1388" spans="24:24" x14ac:dyDescent="0.2">
      <c r="X1388" s="233">
        <v>43755</v>
      </c>
    </row>
    <row r="1389" spans="24:24" x14ac:dyDescent="0.2">
      <c r="X1389" s="233">
        <v>43756</v>
      </c>
    </row>
    <row r="1390" spans="24:24" x14ac:dyDescent="0.2">
      <c r="X1390" s="233">
        <v>43757</v>
      </c>
    </row>
    <row r="1391" spans="24:24" x14ac:dyDescent="0.2">
      <c r="X1391" s="233">
        <v>43758</v>
      </c>
    </row>
    <row r="1392" spans="24:24" x14ac:dyDescent="0.2">
      <c r="X1392" s="233">
        <v>43759</v>
      </c>
    </row>
    <row r="1393" spans="24:24" x14ac:dyDescent="0.2">
      <c r="X1393" s="233">
        <v>43760</v>
      </c>
    </row>
    <row r="1394" spans="24:24" x14ac:dyDescent="0.2">
      <c r="X1394" s="233">
        <v>43761</v>
      </c>
    </row>
    <row r="1395" spans="24:24" x14ac:dyDescent="0.2">
      <c r="X1395" s="233">
        <v>43762</v>
      </c>
    </row>
    <row r="1396" spans="24:24" x14ac:dyDescent="0.2">
      <c r="X1396" s="233">
        <v>43763</v>
      </c>
    </row>
    <row r="1397" spans="24:24" x14ac:dyDescent="0.2">
      <c r="X1397" s="233">
        <v>43764</v>
      </c>
    </row>
    <row r="1398" spans="24:24" x14ac:dyDescent="0.2">
      <c r="X1398" s="233">
        <v>43765</v>
      </c>
    </row>
    <row r="1399" spans="24:24" x14ac:dyDescent="0.2">
      <c r="X1399" s="233">
        <v>43766</v>
      </c>
    </row>
    <row r="1400" spans="24:24" x14ac:dyDescent="0.2">
      <c r="X1400" s="233">
        <v>43767</v>
      </c>
    </row>
    <row r="1401" spans="24:24" x14ac:dyDescent="0.2">
      <c r="X1401" s="233">
        <v>43768</v>
      </c>
    </row>
    <row r="1402" spans="24:24" x14ac:dyDescent="0.2">
      <c r="X1402" s="233">
        <v>43769</v>
      </c>
    </row>
    <row r="1403" spans="24:24" x14ac:dyDescent="0.2">
      <c r="X1403" s="233">
        <v>43770</v>
      </c>
    </row>
    <row r="1404" spans="24:24" x14ac:dyDescent="0.2">
      <c r="X1404" s="233">
        <v>43771</v>
      </c>
    </row>
    <row r="1405" spans="24:24" x14ac:dyDescent="0.2">
      <c r="X1405" s="233">
        <v>43772</v>
      </c>
    </row>
    <row r="1406" spans="24:24" x14ac:dyDescent="0.2">
      <c r="X1406" s="233">
        <v>43773</v>
      </c>
    </row>
    <row r="1407" spans="24:24" x14ac:dyDescent="0.2">
      <c r="X1407" s="233">
        <v>43774</v>
      </c>
    </row>
    <row r="1408" spans="24:24" x14ac:dyDescent="0.2">
      <c r="X1408" s="233">
        <v>43775</v>
      </c>
    </row>
    <row r="1409" spans="24:24" x14ac:dyDescent="0.2">
      <c r="X1409" s="233">
        <v>43776</v>
      </c>
    </row>
    <row r="1410" spans="24:24" x14ac:dyDescent="0.2">
      <c r="X1410" s="233">
        <v>43777</v>
      </c>
    </row>
    <row r="1411" spans="24:24" x14ac:dyDescent="0.2">
      <c r="X1411" s="233">
        <v>43778</v>
      </c>
    </row>
    <row r="1412" spans="24:24" x14ac:dyDescent="0.2">
      <c r="X1412" s="233">
        <v>43779</v>
      </c>
    </row>
    <row r="1413" spans="24:24" x14ac:dyDescent="0.2">
      <c r="X1413" s="233">
        <v>43780</v>
      </c>
    </row>
    <row r="1414" spans="24:24" x14ac:dyDescent="0.2">
      <c r="X1414" s="233">
        <v>43781</v>
      </c>
    </row>
    <row r="1415" spans="24:24" x14ac:dyDescent="0.2">
      <c r="X1415" s="233">
        <v>43782</v>
      </c>
    </row>
    <row r="1416" spans="24:24" x14ac:dyDescent="0.2">
      <c r="X1416" s="233">
        <v>43783</v>
      </c>
    </row>
    <row r="1417" spans="24:24" x14ac:dyDescent="0.2">
      <c r="X1417" s="233">
        <v>43784</v>
      </c>
    </row>
    <row r="1418" spans="24:24" x14ac:dyDescent="0.2">
      <c r="X1418" s="233">
        <v>43785</v>
      </c>
    </row>
    <row r="1419" spans="24:24" x14ac:dyDescent="0.2">
      <c r="X1419" s="233">
        <v>43786</v>
      </c>
    </row>
    <row r="1420" spans="24:24" x14ac:dyDescent="0.2">
      <c r="X1420" s="233">
        <v>43787</v>
      </c>
    </row>
    <row r="1421" spans="24:24" x14ac:dyDescent="0.2">
      <c r="X1421" s="233">
        <v>43788</v>
      </c>
    </row>
    <row r="1422" spans="24:24" x14ac:dyDescent="0.2">
      <c r="X1422" s="233">
        <v>43789</v>
      </c>
    </row>
    <row r="1423" spans="24:24" x14ac:dyDescent="0.2">
      <c r="X1423" s="233">
        <v>43790</v>
      </c>
    </row>
    <row r="1424" spans="24:24" x14ac:dyDescent="0.2">
      <c r="X1424" s="233">
        <v>43791</v>
      </c>
    </row>
    <row r="1425" spans="24:24" x14ac:dyDescent="0.2">
      <c r="X1425" s="233">
        <v>43792</v>
      </c>
    </row>
    <row r="1426" spans="24:24" x14ac:dyDescent="0.2">
      <c r="X1426" s="233">
        <v>43793</v>
      </c>
    </row>
    <row r="1427" spans="24:24" x14ac:dyDescent="0.2">
      <c r="X1427" s="233">
        <v>43794</v>
      </c>
    </row>
    <row r="1428" spans="24:24" x14ac:dyDescent="0.2">
      <c r="X1428" s="233">
        <v>43795</v>
      </c>
    </row>
    <row r="1429" spans="24:24" x14ac:dyDescent="0.2">
      <c r="X1429" s="233">
        <v>43796</v>
      </c>
    </row>
    <row r="1430" spans="24:24" x14ac:dyDescent="0.2">
      <c r="X1430" s="233">
        <v>43797</v>
      </c>
    </row>
    <row r="1431" spans="24:24" x14ac:dyDescent="0.2">
      <c r="X1431" s="233">
        <v>43798</v>
      </c>
    </row>
    <row r="1432" spans="24:24" x14ac:dyDescent="0.2">
      <c r="X1432" s="233">
        <v>43799</v>
      </c>
    </row>
    <row r="1433" spans="24:24" x14ac:dyDescent="0.2">
      <c r="X1433" s="233">
        <v>43800</v>
      </c>
    </row>
    <row r="1434" spans="24:24" x14ac:dyDescent="0.2">
      <c r="X1434" s="233">
        <v>43801</v>
      </c>
    </row>
    <row r="1435" spans="24:24" x14ac:dyDescent="0.2">
      <c r="X1435" s="233">
        <v>43802</v>
      </c>
    </row>
    <row r="1436" spans="24:24" x14ac:dyDescent="0.2">
      <c r="X1436" s="233">
        <v>43803</v>
      </c>
    </row>
    <row r="1437" spans="24:24" x14ac:dyDescent="0.2">
      <c r="X1437" s="233">
        <v>43804</v>
      </c>
    </row>
    <row r="1438" spans="24:24" x14ac:dyDescent="0.2">
      <c r="X1438" s="233">
        <v>43805</v>
      </c>
    </row>
    <row r="1439" spans="24:24" x14ac:dyDescent="0.2">
      <c r="X1439" s="233">
        <v>43806</v>
      </c>
    </row>
    <row r="1440" spans="24:24" x14ac:dyDescent="0.2">
      <c r="X1440" s="233">
        <v>43807</v>
      </c>
    </row>
    <row r="1441" spans="24:24" x14ac:dyDescent="0.2">
      <c r="X1441" s="233">
        <v>43808</v>
      </c>
    </row>
    <row r="1442" spans="24:24" x14ac:dyDescent="0.2">
      <c r="X1442" s="233">
        <v>43809</v>
      </c>
    </row>
    <row r="1443" spans="24:24" x14ac:dyDescent="0.2">
      <c r="X1443" s="233">
        <v>43810</v>
      </c>
    </row>
    <row r="1444" spans="24:24" x14ac:dyDescent="0.2">
      <c r="X1444" s="233">
        <v>43811</v>
      </c>
    </row>
    <row r="1445" spans="24:24" x14ac:dyDescent="0.2">
      <c r="X1445" s="233">
        <v>43812</v>
      </c>
    </row>
    <row r="1446" spans="24:24" x14ac:dyDescent="0.2">
      <c r="X1446" s="233">
        <v>43813</v>
      </c>
    </row>
    <row r="1447" spans="24:24" x14ac:dyDescent="0.2">
      <c r="X1447" s="233">
        <v>43814</v>
      </c>
    </row>
    <row r="1448" spans="24:24" x14ac:dyDescent="0.2">
      <c r="X1448" s="233">
        <v>43815</v>
      </c>
    </row>
    <row r="1449" spans="24:24" x14ac:dyDescent="0.2">
      <c r="X1449" s="233">
        <v>43816</v>
      </c>
    </row>
    <row r="1450" spans="24:24" x14ac:dyDescent="0.2">
      <c r="X1450" s="233">
        <v>43817</v>
      </c>
    </row>
    <row r="1451" spans="24:24" x14ac:dyDescent="0.2">
      <c r="X1451" s="233">
        <v>43818</v>
      </c>
    </row>
    <row r="1452" spans="24:24" x14ac:dyDescent="0.2">
      <c r="X1452" s="233">
        <v>43819</v>
      </c>
    </row>
    <row r="1453" spans="24:24" x14ac:dyDescent="0.2">
      <c r="X1453" s="233">
        <v>43820</v>
      </c>
    </row>
    <row r="1454" spans="24:24" x14ac:dyDescent="0.2">
      <c r="X1454" s="233">
        <v>43821</v>
      </c>
    </row>
    <row r="1455" spans="24:24" x14ac:dyDescent="0.2">
      <c r="X1455" s="233">
        <v>43822</v>
      </c>
    </row>
    <row r="1456" spans="24:24" x14ac:dyDescent="0.2">
      <c r="X1456" s="233">
        <v>43823</v>
      </c>
    </row>
    <row r="1457" spans="24:24" x14ac:dyDescent="0.2">
      <c r="X1457" s="233">
        <v>43824</v>
      </c>
    </row>
    <row r="1458" spans="24:24" x14ac:dyDescent="0.2">
      <c r="X1458" s="233">
        <v>43825</v>
      </c>
    </row>
    <row r="1459" spans="24:24" x14ac:dyDescent="0.2">
      <c r="X1459" s="233">
        <v>43826</v>
      </c>
    </row>
    <row r="1460" spans="24:24" x14ac:dyDescent="0.2">
      <c r="X1460" s="233">
        <v>43827</v>
      </c>
    </row>
    <row r="1461" spans="24:24" x14ac:dyDescent="0.2">
      <c r="X1461" s="233">
        <v>43828</v>
      </c>
    </row>
    <row r="1462" spans="24:24" x14ac:dyDescent="0.2">
      <c r="X1462" s="233">
        <v>43829</v>
      </c>
    </row>
    <row r="1463" spans="24:24" x14ac:dyDescent="0.2">
      <c r="X1463" s="233">
        <v>43830</v>
      </c>
    </row>
    <row r="1464" spans="24:24" x14ac:dyDescent="0.2">
      <c r="X1464" s="233">
        <v>43831</v>
      </c>
    </row>
    <row r="1465" spans="24:24" x14ac:dyDescent="0.2">
      <c r="X1465" s="233">
        <v>43832</v>
      </c>
    </row>
    <row r="1466" spans="24:24" x14ac:dyDescent="0.2">
      <c r="X1466" s="233">
        <v>43833</v>
      </c>
    </row>
    <row r="1467" spans="24:24" x14ac:dyDescent="0.2">
      <c r="X1467" s="233">
        <v>43834</v>
      </c>
    </row>
    <row r="1468" spans="24:24" x14ac:dyDescent="0.2">
      <c r="X1468" s="233">
        <v>43835</v>
      </c>
    </row>
    <row r="1469" spans="24:24" x14ac:dyDescent="0.2">
      <c r="X1469" s="233">
        <v>43836</v>
      </c>
    </row>
    <row r="1470" spans="24:24" x14ac:dyDescent="0.2">
      <c r="X1470" s="233">
        <v>43837</v>
      </c>
    </row>
    <row r="1471" spans="24:24" x14ac:dyDescent="0.2">
      <c r="X1471" s="233">
        <v>43838</v>
      </c>
    </row>
    <row r="1472" spans="24:24" x14ac:dyDescent="0.2">
      <c r="X1472" s="233">
        <v>43839</v>
      </c>
    </row>
    <row r="1473" spans="24:24" x14ac:dyDescent="0.2">
      <c r="X1473" s="233">
        <v>43840</v>
      </c>
    </row>
    <row r="1474" spans="24:24" x14ac:dyDescent="0.2">
      <c r="X1474" s="233">
        <v>43841</v>
      </c>
    </row>
    <row r="1475" spans="24:24" x14ac:dyDescent="0.2">
      <c r="X1475" s="233">
        <v>43842</v>
      </c>
    </row>
    <row r="1476" spans="24:24" x14ac:dyDescent="0.2">
      <c r="X1476" s="233">
        <v>43843</v>
      </c>
    </row>
    <row r="1477" spans="24:24" x14ac:dyDescent="0.2">
      <c r="X1477" s="233">
        <v>43844</v>
      </c>
    </row>
    <row r="1478" spans="24:24" x14ac:dyDescent="0.2">
      <c r="X1478" s="233">
        <v>43845</v>
      </c>
    </row>
    <row r="1479" spans="24:24" x14ac:dyDescent="0.2">
      <c r="X1479" s="233">
        <v>43846</v>
      </c>
    </row>
    <row r="1480" spans="24:24" x14ac:dyDescent="0.2">
      <c r="X1480" s="233">
        <v>43847</v>
      </c>
    </row>
    <row r="1481" spans="24:24" x14ac:dyDescent="0.2">
      <c r="X1481" s="233">
        <v>43848</v>
      </c>
    </row>
    <row r="1482" spans="24:24" x14ac:dyDescent="0.2">
      <c r="X1482" s="233">
        <v>43849</v>
      </c>
    </row>
    <row r="1483" spans="24:24" x14ac:dyDescent="0.2">
      <c r="X1483" s="233">
        <v>43850</v>
      </c>
    </row>
    <row r="1484" spans="24:24" x14ac:dyDescent="0.2">
      <c r="X1484" s="233">
        <v>43851</v>
      </c>
    </row>
    <row r="1485" spans="24:24" x14ac:dyDescent="0.2">
      <c r="X1485" s="233">
        <v>43852</v>
      </c>
    </row>
    <row r="1486" spans="24:24" x14ac:dyDescent="0.2">
      <c r="X1486" s="233">
        <v>43853</v>
      </c>
    </row>
    <row r="1487" spans="24:24" x14ac:dyDescent="0.2">
      <c r="X1487" s="233">
        <v>43854</v>
      </c>
    </row>
    <row r="1488" spans="24:24" x14ac:dyDescent="0.2">
      <c r="X1488" s="233">
        <v>43855</v>
      </c>
    </row>
    <row r="1489" spans="24:24" x14ac:dyDescent="0.2">
      <c r="X1489" s="233">
        <v>43856</v>
      </c>
    </row>
    <row r="1490" spans="24:24" x14ac:dyDescent="0.2">
      <c r="X1490" s="233">
        <v>43857</v>
      </c>
    </row>
    <row r="1491" spans="24:24" x14ac:dyDescent="0.2">
      <c r="X1491" s="233">
        <v>43858</v>
      </c>
    </row>
    <row r="1492" spans="24:24" x14ac:dyDescent="0.2">
      <c r="X1492" s="233">
        <v>43859</v>
      </c>
    </row>
    <row r="1493" spans="24:24" x14ac:dyDescent="0.2">
      <c r="X1493" s="233">
        <v>43860</v>
      </c>
    </row>
    <row r="1494" spans="24:24" x14ac:dyDescent="0.2">
      <c r="X1494" s="233">
        <v>43861</v>
      </c>
    </row>
    <row r="1495" spans="24:24" x14ac:dyDescent="0.2">
      <c r="X1495" s="233">
        <v>43862</v>
      </c>
    </row>
    <row r="1496" spans="24:24" x14ac:dyDescent="0.2">
      <c r="X1496" s="233">
        <v>43863</v>
      </c>
    </row>
    <row r="1497" spans="24:24" x14ac:dyDescent="0.2">
      <c r="X1497" s="233">
        <v>43864</v>
      </c>
    </row>
    <row r="1498" spans="24:24" x14ac:dyDescent="0.2">
      <c r="X1498" s="233">
        <v>43865</v>
      </c>
    </row>
    <row r="1499" spans="24:24" x14ac:dyDescent="0.2">
      <c r="X1499" s="233">
        <v>43866</v>
      </c>
    </row>
    <row r="1500" spans="24:24" x14ac:dyDescent="0.2">
      <c r="X1500" s="233">
        <v>43867</v>
      </c>
    </row>
    <row r="1501" spans="24:24" x14ac:dyDescent="0.2">
      <c r="X1501" s="233">
        <v>43868</v>
      </c>
    </row>
    <row r="1502" spans="24:24" x14ac:dyDescent="0.2">
      <c r="X1502" s="233">
        <v>43869</v>
      </c>
    </row>
    <row r="1503" spans="24:24" x14ac:dyDescent="0.2">
      <c r="X1503" s="233">
        <v>43870</v>
      </c>
    </row>
    <row r="1504" spans="24:24" x14ac:dyDescent="0.2">
      <c r="X1504" s="233">
        <v>43871</v>
      </c>
    </row>
    <row r="1505" spans="24:24" x14ac:dyDescent="0.2">
      <c r="X1505" s="233">
        <v>43872</v>
      </c>
    </row>
    <row r="1506" spans="24:24" x14ac:dyDescent="0.2">
      <c r="X1506" s="233">
        <v>43873</v>
      </c>
    </row>
    <row r="1507" spans="24:24" x14ac:dyDescent="0.2">
      <c r="X1507" s="233">
        <v>43874</v>
      </c>
    </row>
    <row r="1508" spans="24:24" x14ac:dyDescent="0.2">
      <c r="X1508" s="233">
        <v>43875</v>
      </c>
    </row>
    <row r="1509" spans="24:24" x14ac:dyDescent="0.2">
      <c r="X1509" s="233">
        <v>43876</v>
      </c>
    </row>
    <row r="1510" spans="24:24" x14ac:dyDescent="0.2">
      <c r="X1510" s="233">
        <v>43877</v>
      </c>
    </row>
    <row r="1511" spans="24:24" x14ac:dyDescent="0.2">
      <c r="X1511" s="233">
        <v>43878</v>
      </c>
    </row>
    <row r="1512" spans="24:24" x14ac:dyDescent="0.2">
      <c r="X1512" s="233">
        <v>43879</v>
      </c>
    </row>
    <row r="1513" spans="24:24" x14ac:dyDescent="0.2">
      <c r="X1513" s="233">
        <v>43880</v>
      </c>
    </row>
    <row r="1514" spans="24:24" x14ac:dyDescent="0.2">
      <c r="X1514" s="233">
        <v>43881</v>
      </c>
    </row>
    <row r="1515" spans="24:24" x14ac:dyDescent="0.2">
      <c r="X1515" s="233">
        <v>43882</v>
      </c>
    </row>
    <row r="1516" spans="24:24" x14ac:dyDescent="0.2">
      <c r="X1516" s="233">
        <v>43883</v>
      </c>
    </row>
    <row r="1517" spans="24:24" x14ac:dyDescent="0.2">
      <c r="X1517" s="233">
        <v>43884</v>
      </c>
    </row>
    <row r="1518" spans="24:24" x14ac:dyDescent="0.2">
      <c r="X1518" s="233">
        <v>43885</v>
      </c>
    </row>
    <row r="1519" spans="24:24" x14ac:dyDescent="0.2">
      <c r="X1519" s="233">
        <v>43886</v>
      </c>
    </row>
    <row r="1520" spans="24:24" x14ac:dyDescent="0.2">
      <c r="X1520" s="233">
        <v>43887</v>
      </c>
    </row>
    <row r="1521" spans="24:24" x14ac:dyDescent="0.2">
      <c r="X1521" s="233">
        <v>43888</v>
      </c>
    </row>
    <row r="1522" spans="24:24" x14ac:dyDescent="0.2">
      <c r="X1522" s="233">
        <v>43889</v>
      </c>
    </row>
    <row r="1523" spans="24:24" x14ac:dyDescent="0.2">
      <c r="X1523" s="233">
        <v>43890</v>
      </c>
    </row>
    <row r="1524" spans="24:24" x14ac:dyDescent="0.2">
      <c r="X1524" s="233">
        <v>43891</v>
      </c>
    </row>
    <row r="1525" spans="24:24" x14ac:dyDescent="0.2">
      <c r="X1525" s="233">
        <v>43892</v>
      </c>
    </row>
    <row r="1526" spans="24:24" x14ac:dyDescent="0.2">
      <c r="X1526" s="233">
        <v>43893</v>
      </c>
    </row>
    <row r="1527" spans="24:24" x14ac:dyDescent="0.2">
      <c r="X1527" s="233">
        <v>43894</v>
      </c>
    </row>
    <row r="1528" spans="24:24" x14ac:dyDescent="0.2">
      <c r="X1528" s="233">
        <v>43895</v>
      </c>
    </row>
    <row r="1529" spans="24:24" x14ac:dyDescent="0.2">
      <c r="X1529" s="233">
        <v>43896</v>
      </c>
    </row>
    <row r="1530" spans="24:24" x14ac:dyDescent="0.2">
      <c r="X1530" s="233">
        <v>43897</v>
      </c>
    </row>
    <row r="1531" spans="24:24" x14ac:dyDescent="0.2">
      <c r="X1531" s="233">
        <v>43898</v>
      </c>
    </row>
    <row r="1532" spans="24:24" x14ac:dyDescent="0.2">
      <c r="X1532" s="233">
        <v>43899</v>
      </c>
    </row>
    <row r="1533" spans="24:24" x14ac:dyDescent="0.2">
      <c r="X1533" s="233">
        <v>43900</v>
      </c>
    </row>
    <row r="1534" spans="24:24" x14ac:dyDescent="0.2">
      <c r="X1534" s="233">
        <v>43901</v>
      </c>
    </row>
    <row r="1535" spans="24:24" x14ac:dyDescent="0.2">
      <c r="X1535" s="233">
        <v>43902</v>
      </c>
    </row>
    <row r="1536" spans="24:24" x14ac:dyDescent="0.2">
      <c r="X1536" s="233">
        <v>43903</v>
      </c>
    </row>
    <row r="1537" spans="24:24" x14ac:dyDescent="0.2">
      <c r="X1537" s="233">
        <v>43904</v>
      </c>
    </row>
    <row r="1538" spans="24:24" x14ac:dyDescent="0.2">
      <c r="X1538" s="233">
        <v>43905</v>
      </c>
    </row>
    <row r="1539" spans="24:24" x14ac:dyDescent="0.2">
      <c r="X1539" s="233">
        <v>43906</v>
      </c>
    </row>
    <row r="1540" spans="24:24" x14ac:dyDescent="0.2">
      <c r="X1540" s="233">
        <v>43907</v>
      </c>
    </row>
    <row r="1541" spans="24:24" x14ac:dyDescent="0.2">
      <c r="X1541" s="233">
        <v>43908</v>
      </c>
    </row>
    <row r="1542" spans="24:24" x14ac:dyDescent="0.2">
      <c r="X1542" s="233">
        <v>43909</v>
      </c>
    </row>
    <row r="1543" spans="24:24" x14ac:dyDescent="0.2">
      <c r="X1543" s="233">
        <v>43910</v>
      </c>
    </row>
    <row r="1544" spans="24:24" x14ac:dyDescent="0.2">
      <c r="X1544" s="233">
        <v>43911</v>
      </c>
    </row>
    <row r="1545" spans="24:24" x14ac:dyDescent="0.2">
      <c r="X1545" s="233">
        <v>43912</v>
      </c>
    </row>
    <row r="1546" spans="24:24" x14ac:dyDescent="0.2">
      <c r="X1546" s="233">
        <v>43913</v>
      </c>
    </row>
    <row r="1547" spans="24:24" x14ac:dyDescent="0.2">
      <c r="X1547" s="233">
        <v>43914</v>
      </c>
    </row>
    <row r="1548" spans="24:24" x14ac:dyDescent="0.2">
      <c r="X1548" s="233">
        <v>43915</v>
      </c>
    </row>
    <row r="1549" spans="24:24" x14ac:dyDescent="0.2">
      <c r="X1549" s="233">
        <v>43916</v>
      </c>
    </row>
    <row r="1550" spans="24:24" x14ac:dyDescent="0.2">
      <c r="X1550" s="233">
        <v>43917</v>
      </c>
    </row>
    <row r="1551" spans="24:24" x14ac:dyDescent="0.2">
      <c r="X1551" s="233">
        <v>43918</v>
      </c>
    </row>
    <row r="1552" spans="24:24" x14ac:dyDescent="0.2">
      <c r="X1552" s="233">
        <v>43919</v>
      </c>
    </row>
    <row r="1553" spans="24:24" x14ac:dyDescent="0.2">
      <c r="X1553" s="233">
        <v>43920</v>
      </c>
    </row>
    <row r="1554" spans="24:24" x14ac:dyDescent="0.2">
      <c r="X1554" s="233">
        <v>43921</v>
      </c>
    </row>
    <row r="1555" spans="24:24" x14ac:dyDescent="0.2">
      <c r="X1555" s="233">
        <v>43922</v>
      </c>
    </row>
    <row r="1556" spans="24:24" x14ac:dyDescent="0.2">
      <c r="X1556" s="233">
        <v>43923</v>
      </c>
    </row>
    <row r="1557" spans="24:24" x14ac:dyDescent="0.2">
      <c r="X1557" s="233">
        <v>43924</v>
      </c>
    </row>
    <row r="1558" spans="24:24" x14ac:dyDescent="0.2">
      <c r="X1558" s="233">
        <v>43925</v>
      </c>
    </row>
    <row r="1559" spans="24:24" x14ac:dyDescent="0.2">
      <c r="X1559" s="233">
        <v>43926</v>
      </c>
    </row>
    <row r="1560" spans="24:24" x14ac:dyDescent="0.2">
      <c r="X1560" s="233">
        <v>43927</v>
      </c>
    </row>
    <row r="1561" spans="24:24" x14ac:dyDescent="0.2">
      <c r="X1561" s="233">
        <v>43928</v>
      </c>
    </row>
    <row r="1562" spans="24:24" x14ac:dyDescent="0.2">
      <c r="X1562" s="233">
        <v>43929</v>
      </c>
    </row>
    <row r="1563" spans="24:24" x14ac:dyDescent="0.2">
      <c r="X1563" s="233">
        <v>43930</v>
      </c>
    </row>
    <row r="1564" spans="24:24" x14ac:dyDescent="0.2">
      <c r="X1564" s="233">
        <v>43931</v>
      </c>
    </row>
    <row r="1565" spans="24:24" x14ac:dyDescent="0.2">
      <c r="X1565" s="233">
        <v>43932</v>
      </c>
    </row>
    <row r="1566" spans="24:24" x14ac:dyDescent="0.2">
      <c r="X1566" s="233">
        <v>43933</v>
      </c>
    </row>
    <row r="1567" spans="24:24" x14ac:dyDescent="0.2">
      <c r="X1567" s="233">
        <v>43934</v>
      </c>
    </row>
    <row r="1568" spans="24:24" x14ac:dyDescent="0.2">
      <c r="X1568" s="233">
        <v>43935</v>
      </c>
    </row>
    <row r="1569" spans="24:24" x14ac:dyDescent="0.2">
      <c r="X1569" s="233">
        <v>43936</v>
      </c>
    </row>
    <row r="1570" spans="24:24" x14ac:dyDescent="0.2">
      <c r="X1570" s="233">
        <v>43937</v>
      </c>
    </row>
    <row r="1571" spans="24:24" x14ac:dyDescent="0.2">
      <c r="X1571" s="233">
        <v>43938</v>
      </c>
    </row>
    <row r="1572" spans="24:24" x14ac:dyDescent="0.2">
      <c r="X1572" s="233">
        <v>43939</v>
      </c>
    </row>
    <row r="1573" spans="24:24" x14ac:dyDescent="0.2">
      <c r="X1573" s="233">
        <v>43940</v>
      </c>
    </row>
    <row r="1574" spans="24:24" x14ac:dyDescent="0.2">
      <c r="X1574" s="233">
        <v>43941</v>
      </c>
    </row>
    <row r="1575" spans="24:24" x14ac:dyDescent="0.2">
      <c r="X1575" s="233">
        <v>43942</v>
      </c>
    </row>
    <row r="1576" spans="24:24" x14ac:dyDescent="0.2">
      <c r="X1576" s="233">
        <v>43943</v>
      </c>
    </row>
    <row r="1577" spans="24:24" x14ac:dyDescent="0.2">
      <c r="X1577" s="233">
        <v>43944</v>
      </c>
    </row>
    <row r="1578" spans="24:24" x14ac:dyDescent="0.2">
      <c r="X1578" s="233">
        <v>43945</v>
      </c>
    </row>
    <row r="1579" spans="24:24" x14ac:dyDescent="0.2">
      <c r="X1579" s="233">
        <v>43946</v>
      </c>
    </row>
    <row r="1580" spans="24:24" x14ac:dyDescent="0.2">
      <c r="X1580" s="233">
        <v>43947</v>
      </c>
    </row>
    <row r="1581" spans="24:24" x14ac:dyDescent="0.2">
      <c r="X1581" s="233">
        <v>43948</v>
      </c>
    </row>
    <row r="1582" spans="24:24" x14ac:dyDescent="0.2">
      <c r="X1582" s="233">
        <v>43949</v>
      </c>
    </row>
    <row r="1583" spans="24:24" x14ac:dyDescent="0.2">
      <c r="X1583" s="233">
        <v>43950</v>
      </c>
    </row>
    <row r="1584" spans="24:24" x14ac:dyDescent="0.2">
      <c r="X1584" s="233">
        <v>43951</v>
      </c>
    </row>
    <row r="1585" spans="24:24" x14ac:dyDescent="0.2">
      <c r="X1585" s="233">
        <v>43952</v>
      </c>
    </row>
    <row r="1586" spans="24:24" x14ac:dyDescent="0.2">
      <c r="X1586" s="233">
        <v>43953</v>
      </c>
    </row>
    <row r="1587" spans="24:24" x14ac:dyDescent="0.2">
      <c r="X1587" s="233">
        <v>43954</v>
      </c>
    </row>
    <row r="1588" spans="24:24" x14ac:dyDescent="0.2">
      <c r="X1588" s="233">
        <v>43955</v>
      </c>
    </row>
    <row r="1589" spans="24:24" x14ac:dyDescent="0.2">
      <c r="X1589" s="233">
        <v>43956</v>
      </c>
    </row>
    <row r="1590" spans="24:24" x14ac:dyDescent="0.2">
      <c r="X1590" s="233">
        <v>43957</v>
      </c>
    </row>
    <row r="1591" spans="24:24" x14ac:dyDescent="0.2">
      <c r="X1591" s="233">
        <v>43958</v>
      </c>
    </row>
    <row r="1592" spans="24:24" x14ac:dyDescent="0.2">
      <c r="X1592" s="233">
        <v>43959</v>
      </c>
    </row>
    <row r="1593" spans="24:24" x14ac:dyDescent="0.2">
      <c r="X1593" s="233">
        <v>43960</v>
      </c>
    </row>
    <row r="1594" spans="24:24" x14ac:dyDescent="0.2">
      <c r="X1594" s="233">
        <v>43961</v>
      </c>
    </row>
    <row r="1595" spans="24:24" x14ac:dyDescent="0.2">
      <c r="X1595" s="233">
        <v>43962</v>
      </c>
    </row>
    <row r="1596" spans="24:24" x14ac:dyDescent="0.2">
      <c r="X1596" s="233">
        <v>43963</v>
      </c>
    </row>
    <row r="1597" spans="24:24" x14ac:dyDescent="0.2">
      <c r="X1597" s="233">
        <v>43964</v>
      </c>
    </row>
    <row r="1598" spans="24:24" x14ac:dyDescent="0.2">
      <c r="X1598" s="233">
        <v>43965</v>
      </c>
    </row>
    <row r="1599" spans="24:24" x14ac:dyDescent="0.2">
      <c r="X1599" s="233">
        <v>43966</v>
      </c>
    </row>
    <row r="1600" spans="24:24" x14ac:dyDescent="0.2">
      <c r="X1600" s="233">
        <v>43967</v>
      </c>
    </row>
    <row r="1601" spans="24:24" x14ac:dyDescent="0.2">
      <c r="X1601" s="233">
        <v>43968</v>
      </c>
    </row>
    <row r="1602" spans="24:24" x14ac:dyDescent="0.2">
      <c r="X1602" s="233">
        <v>43969</v>
      </c>
    </row>
    <row r="1603" spans="24:24" x14ac:dyDescent="0.2">
      <c r="X1603" s="233">
        <v>43970</v>
      </c>
    </row>
    <row r="1604" spans="24:24" x14ac:dyDescent="0.2">
      <c r="X1604" s="233">
        <v>43971</v>
      </c>
    </row>
    <row r="1605" spans="24:24" x14ac:dyDescent="0.2">
      <c r="X1605" s="233">
        <v>43972</v>
      </c>
    </row>
    <row r="1606" spans="24:24" x14ac:dyDescent="0.2">
      <c r="X1606" s="233">
        <v>43973</v>
      </c>
    </row>
    <row r="1607" spans="24:24" x14ac:dyDescent="0.2">
      <c r="X1607" s="233">
        <v>43974</v>
      </c>
    </row>
    <row r="1608" spans="24:24" x14ac:dyDescent="0.2">
      <c r="X1608" s="233">
        <v>43975</v>
      </c>
    </row>
    <row r="1609" spans="24:24" x14ac:dyDescent="0.2">
      <c r="X1609" s="233">
        <v>43976</v>
      </c>
    </row>
    <row r="1610" spans="24:24" x14ac:dyDescent="0.2">
      <c r="X1610" s="233">
        <v>43977</v>
      </c>
    </row>
    <row r="1611" spans="24:24" x14ac:dyDescent="0.2">
      <c r="X1611" s="233">
        <v>43978</v>
      </c>
    </row>
    <row r="1612" spans="24:24" x14ac:dyDescent="0.2">
      <c r="X1612" s="233">
        <v>43979</v>
      </c>
    </row>
    <row r="1613" spans="24:24" x14ac:dyDescent="0.2">
      <c r="X1613" s="233">
        <v>43980</v>
      </c>
    </row>
    <row r="1614" spans="24:24" x14ac:dyDescent="0.2">
      <c r="X1614" s="233">
        <v>43981</v>
      </c>
    </row>
    <row r="1615" spans="24:24" x14ac:dyDescent="0.2">
      <c r="X1615" s="233">
        <v>43982</v>
      </c>
    </row>
    <row r="1616" spans="24:24" x14ac:dyDescent="0.2">
      <c r="X1616" s="233">
        <v>43983</v>
      </c>
    </row>
    <row r="1617" spans="24:24" x14ac:dyDescent="0.2">
      <c r="X1617" s="233">
        <v>43984</v>
      </c>
    </row>
    <row r="1618" spans="24:24" x14ac:dyDescent="0.2">
      <c r="X1618" s="233">
        <v>43985</v>
      </c>
    </row>
    <row r="1619" spans="24:24" x14ac:dyDescent="0.2">
      <c r="X1619" s="233">
        <v>43986</v>
      </c>
    </row>
    <row r="1620" spans="24:24" x14ac:dyDescent="0.2">
      <c r="X1620" s="233">
        <v>43987</v>
      </c>
    </row>
    <row r="1621" spans="24:24" x14ac:dyDescent="0.2">
      <c r="X1621" s="233">
        <v>43988</v>
      </c>
    </row>
    <row r="1622" spans="24:24" x14ac:dyDescent="0.2">
      <c r="X1622" s="233">
        <v>43989</v>
      </c>
    </row>
    <row r="1623" spans="24:24" x14ac:dyDescent="0.2">
      <c r="X1623" s="233">
        <v>43990</v>
      </c>
    </row>
    <row r="1624" spans="24:24" x14ac:dyDescent="0.2">
      <c r="X1624" s="233">
        <v>43991</v>
      </c>
    </row>
    <row r="1625" spans="24:24" x14ac:dyDescent="0.2">
      <c r="X1625" s="233">
        <v>43992</v>
      </c>
    </row>
    <row r="1626" spans="24:24" x14ac:dyDescent="0.2">
      <c r="X1626" s="233">
        <v>43993</v>
      </c>
    </row>
    <row r="1627" spans="24:24" x14ac:dyDescent="0.2">
      <c r="X1627" s="233">
        <v>43994</v>
      </c>
    </row>
    <row r="1628" spans="24:24" x14ac:dyDescent="0.2">
      <c r="X1628" s="233">
        <v>43995</v>
      </c>
    </row>
    <row r="1629" spans="24:24" x14ac:dyDescent="0.2">
      <c r="X1629" s="233">
        <v>43996</v>
      </c>
    </row>
    <row r="1630" spans="24:24" x14ac:dyDescent="0.2">
      <c r="X1630" s="233">
        <v>43997</v>
      </c>
    </row>
    <row r="1631" spans="24:24" x14ac:dyDescent="0.2">
      <c r="X1631" s="233">
        <v>43998</v>
      </c>
    </row>
    <row r="1632" spans="24:24" x14ac:dyDescent="0.2">
      <c r="X1632" s="233">
        <v>43999</v>
      </c>
    </row>
    <row r="1633" spans="24:24" x14ac:dyDescent="0.2">
      <c r="X1633" s="233">
        <v>44000</v>
      </c>
    </row>
    <row r="1634" spans="24:24" x14ac:dyDescent="0.2">
      <c r="X1634" s="233">
        <v>44001</v>
      </c>
    </row>
    <row r="1635" spans="24:24" x14ac:dyDescent="0.2">
      <c r="X1635" s="233">
        <v>44002</v>
      </c>
    </row>
    <row r="1636" spans="24:24" x14ac:dyDescent="0.2">
      <c r="X1636" s="233">
        <v>44003</v>
      </c>
    </row>
    <row r="1637" spans="24:24" x14ac:dyDescent="0.2">
      <c r="X1637" s="233">
        <v>44004</v>
      </c>
    </row>
    <row r="1638" spans="24:24" x14ac:dyDescent="0.2">
      <c r="X1638" s="233">
        <v>44005</v>
      </c>
    </row>
    <row r="1639" spans="24:24" x14ac:dyDescent="0.2">
      <c r="X1639" s="233">
        <v>44006</v>
      </c>
    </row>
    <row r="1640" spans="24:24" x14ac:dyDescent="0.2">
      <c r="X1640" s="233">
        <v>44007</v>
      </c>
    </row>
    <row r="1641" spans="24:24" x14ac:dyDescent="0.2">
      <c r="X1641" s="233">
        <v>44008</v>
      </c>
    </row>
    <row r="1642" spans="24:24" x14ac:dyDescent="0.2">
      <c r="X1642" s="233">
        <v>44009</v>
      </c>
    </row>
    <row r="1643" spans="24:24" x14ac:dyDescent="0.2">
      <c r="X1643" s="233">
        <v>44010</v>
      </c>
    </row>
    <row r="1644" spans="24:24" x14ac:dyDescent="0.2">
      <c r="X1644" s="233">
        <v>44011</v>
      </c>
    </row>
    <row r="1645" spans="24:24" x14ac:dyDescent="0.2">
      <c r="X1645" s="233">
        <v>44012</v>
      </c>
    </row>
    <row r="1646" spans="24:24" x14ac:dyDescent="0.2">
      <c r="X1646" s="233">
        <v>44013</v>
      </c>
    </row>
    <row r="1647" spans="24:24" x14ac:dyDescent="0.2">
      <c r="X1647" s="233">
        <v>44014</v>
      </c>
    </row>
    <row r="1648" spans="24:24" x14ac:dyDescent="0.2">
      <c r="X1648" s="233">
        <v>44015</v>
      </c>
    </row>
    <row r="1649" spans="24:24" x14ac:dyDescent="0.2">
      <c r="X1649" s="233">
        <v>44016</v>
      </c>
    </row>
    <row r="1650" spans="24:24" x14ac:dyDescent="0.2">
      <c r="X1650" s="233">
        <v>44017</v>
      </c>
    </row>
    <row r="1651" spans="24:24" x14ac:dyDescent="0.2">
      <c r="X1651" s="233">
        <v>44018</v>
      </c>
    </row>
    <row r="1652" spans="24:24" x14ac:dyDescent="0.2">
      <c r="X1652" s="233">
        <v>44019</v>
      </c>
    </row>
    <row r="1653" spans="24:24" x14ac:dyDescent="0.2">
      <c r="X1653" s="233">
        <v>44020</v>
      </c>
    </row>
    <row r="1654" spans="24:24" x14ac:dyDescent="0.2">
      <c r="X1654" s="233">
        <v>44021</v>
      </c>
    </row>
    <row r="1655" spans="24:24" x14ac:dyDescent="0.2">
      <c r="X1655" s="233">
        <v>44022</v>
      </c>
    </row>
    <row r="1656" spans="24:24" x14ac:dyDescent="0.2">
      <c r="X1656" s="233">
        <v>44023</v>
      </c>
    </row>
    <row r="1657" spans="24:24" x14ac:dyDescent="0.2">
      <c r="X1657" s="233">
        <v>44024</v>
      </c>
    </row>
    <row r="1658" spans="24:24" x14ac:dyDescent="0.2">
      <c r="X1658" s="233">
        <v>44025</v>
      </c>
    </row>
    <row r="1659" spans="24:24" x14ac:dyDescent="0.2">
      <c r="X1659" s="233">
        <v>44026</v>
      </c>
    </row>
    <row r="1660" spans="24:24" x14ac:dyDescent="0.2">
      <c r="X1660" s="233">
        <v>44027</v>
      </c>
    </row>
    <row r="1661" spans="24:24" x14ac:dyDescent="0.2">
      <c r="X1661" s="233">
        <v>44028</v>
      </c>
    </row>
    <row r="1662" spans="24:24" x14ac:dyDescent="0.2">
      <c r="X1662" s="233">
        <v>44029</v>
      </c>
    </row>
    <row r="1663" spans="24:24" x14ac:dyDescent="0.2">
      <c r="X1663" s="233">
        <v>44030</v>
      </c>
    </row>
    <row r="1664" spans="24:24" x14ac:dyDescent="0.2">
      <c r="X1664" s="233">
        <v>44031</v>
      </c>
    </row>
    <row r="1665" spans="24:24" x14ac:dyDescent="0.2">
      <c r="X1665" s="233">
        <v>44032</v>
      </c>
    </row>
    <row r="1666" spans="24:24" x14ac:dyDescent="0.2">
      <c r="X1666" s="233">
        <v>44033</v>
      </c>
    </row>
    <row r="1667" spans="24:24" x14ac:dyDescent="0.2">
      <c r="X1667" s="233">
        <v>44034</v>
      </c>
    </row>
    <row r="1668" spans="24:24" x14ac:dyDescent="0.2">
      <c r="X1668" s="233">
        <v>44035</v>
      </c>
    </row>
    <row r="1669" spans="24:24" x14ac:dyDescent="0.2">
      <c r="X1669" s="233">
        <v>44036</v>
      </c>
    </row>
    <row r="1670" spans="24:24" x14ac:dyDescent="0.2">
      <c r="X1670" s="233">
        <v>44037</v>
      </c>
    </row>
    <row r="1671" spans="24:24" x14ac:dyDescent="0.2">
      <c r="X1671" s="233">
        <v>44038</v>
      </c>
    </row>
    <row r="1672" spans="24:24" x14ac:dyDescent="0.2">
      <c r="X1672" s="233">
        <v>44039</v>
      </c>
    </row>
    <row r="1673" spans="24:24" x14ac:dyDescent="0.2">
      <c r="X1673" s="233">
        <v>44040</v>
      </c>
    </row>
    <row r="1674" spans="24:24" x14ac:dyDescent="0.2">
      <c r="X1674" s="233">
        <v>44041</v>
      </c>
    </row>
    <row r="1675" spans="24:24" x14ac:dyDescent="0.2">
      <c r="X1675" s="233">
        <v>44042</v>
      </c>
    </row>
    <row r="1676" spans="24:24" x14ac:dyDescent="0.2">
      <c r="X1676" s="233">
        <v>44043</v>
      </c>
    </row>
    <row r="1677" spans="24:24" x14ac:dyDescent="0.2">
      <c r="X1677" s="233">
        <v>44044</v>
      </c>
    </row>
    <row r="1678" spans="24:24" x14ac:dyDescent="0.2">
      <c r="X1678" s="233">
        <v>44045</v>
      </c>
    </row>
    <row r="1679" spans="24:24" x14ac:dyDescent="0.2">
      <c r="X1679" s="233">
        <v>44046</v>
      </c>
    </row>
    <row r="1680" spans="24:24" x14ac:dyDescent="0.2">
      <c r="X1680" s="233">
        <v>44047</v>
      </c>
    </row>
    <row r="1681" spans="24:24" x14ac:dyDescent="0.2">
      <c r="X1681" s="233">
        <v>44048</v>
      </c>
    </row>
    <row r="1682" spans="24:24" x14ac:dyDescent="0.2">
      <c r="X1682" s="233">
        <v>44049</v>
      </c>
    </row>
    <row r="1683" spans="24:24" x14ac:dyDescent="0.2">
      <c r="X1683" s="233">
        <v>44050</v>
      </c>
    </row>
    <row r="1684" spans="24:24" x14ac:dyDescent="0.2">
      <c r="X1684" s="233">
        <v>44051</v>
      </c>
    </row>
    <row r="1685" spans="24:24" x14ac:dyDescent="0.2">
      <c r="X1685" s="233">
        <v>44052</v>
      </c>
    </row>
    <row r="1686" spans="24:24" x14ac:dyDescent="0.2">
      <c r="X1686" s="233">
        <v>44053</v>
      </c>
    </row>
    <row r="1687" spans="24:24" x14ac:dyDescent="0.2">
      <c r="X1687" s="233">
        <v>44054</v>
      </c>
    </row>
    <row r="1688" spans="24:24" x14ac:dyDescent="0.2">
      <c r="X1688" s="233">
        <v>44055</v>
      </c>
    </row>
    <row r="1689" spans="24:24" x14ac:dyDescent="0.2">
      <c r="X1689" s="233">
        <v>44056</v>
      </c>
    </row>
    <row r="1690" spans="24:24" x14ac:dyDescent="0.2">
      <c r="X1690" s="233">
        <v>44057</v>
      </c>
    </row>
    <row r="1691" spans="24:24" x14ac:dyDescent="0.2">
      <c r="X1691" s="233">
        <v>44058</v>
      </c>
    </row>
    <row r="1692" spans="24:24" x14ac:dyDescent="0.2">
      <c r="X1692" s="233">
        <v>44059</v>
      </c>
    </row>
    <row r="1693" spans="24:24" x14ac:dyDescent="0.2">
      <c r="X1693" s="233">
        <v>44060</v>
      </c>
    </row>
    <row r="1694" spans="24:24" x14ac:dyDescent="0.2">
      <c r="X1694" s="233">
        <v>44061</v>
      </c>
    </row>
    <row r="1695" spans="24:24" x14ac:dyDescent="0.2">
      <c r="X1695" s="233">
        <v>44062</v>
      </c>
    </row>
    <row r="1696" spans="24:24" x14ac:dyDescent="0.2">
      <c r="X1696" s="233">
        <v>44063</v>
      </c>
    </row>
    <row r="1697" spans="24:24" x14ac:dyDescent="0.2">
      <c r="X1697" s="233">
        <v>44064</v>
      </c>
    </row>
    <row r="1698" spans="24:24" x14ac:dyDescent="0.2">
      <c r="X1698" s="233">
        <v>44065</v>
      </c>
    </row>
    <row r="1699" spans="24:24" x14ac:dyDescent="0.2">
      <c r="X1699" s="233">
        <v>44066</v>
      </c>
    </row>
    <row r="1700" spans="24:24" x14ac:dyDescent="0.2">
      <c r="X1700" s="233">
        <v>44067</v>
      </c>
    </row>
    <row r="1701" spans="24:24" x14ac:dyDescent="0.2">
      <c r="X1701" s="233">
        <v>44068</v>
      </c>
    </row>
    <row r="1702" spans="24:24" x14ac:dyDescent="0.2">
      <c r="X1702" s="233">
        <v>44069</v>
      </c>
    </row>
    <row r="1703" spans="24:24" x14ac:dyDescent="0.2">
      <c r="X1703" s="233">
        <v>44070</v>
      </c>
    </row>
    <row r="1704" spans="24:24" x14ac:dyDescent="0.2">
      <c r="X1704" s="233">
        <v>44071</v>
      </c>
    </row>
    <row r="1705" spans="24:24" x14ac:dyDescent="0.2">
      <c r="X1705" s="233">
        <v>44072</v>
      </c>
    </row>
    <row r="1706" spans="24:24" x14ac:dyDescent="0.2">
      <c r="X1706" s="233">
        <v>44073</v>
      </c>
    </row>
    <row r="1707" spans="24:24" x14ac:dyDescent="0.2">
      <c r="X1707" s="233">
        <v>44074</v>
      </c>
    </row>
    <row r="1708" spans="24:24" x14ac:dyDescent="0.2">
      <c r="X1708" s="233">
        <v>44075</v>
      </c>
    </row>
    <row r="1709" spans="24:24" x14ac:dyDescent="0.2">
      <c r="X1709" s="233">
        <v>44076</v>
      </c>
    </row>
    <row r="1710" spans="24:24" x14ac:dyDescent="0.2">
      <c r="X1710" s="233">
        <v>44077</v>
      </c>
    </row>
    <row r="1711" spans="24:24" x14ac:dyDescent="0.2">
      <c r="X1711" s="233">
        <v>44078</v>
      </c>
    </row>
    <row r="1712" spans="24:24" x14ac:dyDescent="0.2">
      <c r="X1712" s="233">
        <v>44079</v>
      </c>
    </row>
    <row r="1713" spans="24:24" x14ac:dyDescent="0.2">
      <c r="X1713" s="233">
        <v>44080</v>
      </c>
    </row>
    <row r="1714" spans="24:24" x14ac:dyDescent="0.2">
      <c r="X1714" s="233">
        <v>44081</v>
      </c>
    </row>
    <row r="1715" spans="24:24" x14ac:dyDescent="0.2">
      <c r="X1715" s="233">
        <v>44082</v>
      </c>
    </row>
    <row r="1716" spans="24:24" x14ac:dyDescent="0.2">
      <c r="X1716" s="233">
        <v>44083</v>
      </c>
    </row>
    <row r="1717" spans="24:24" x14ac:dyDescent="0.2">
      <c r="X1717" s="233">
        <v>44084</v>
      </c>
    </row>
    <row r="1718" spans="24:24" x14ac:dyDescent="0.2">
      <c r="X1718" s="233">
        <v>44085</v>
      </c>
    </row>
    <row r="1719" spans="24:24" x14ac:dyDescent="0.2">
      <c r="X1719" s="233">
        <v>44086</v>
      </c>
    </row>
    <row r="1720" spans="24:24" x14ac:dyDescent="0.2">
      <c r="X1720" s="233">
        <v>44087</v>
      </c>
    </row>
    <row r="1721" spans="24:24" x14ac:dyDescent="0.2">
      <c r="X1721" s="233">
        <v>44088</v>
      </c>
    </row>
    <row r="1722" spans="24:24" x14ac:dyDescent="0.2">
      <c r="X1722" s="233">
        <v>44089</v>
      </c>
    </row>
    <row r="1723" spans="24:24" x14ac:dyDescent="0.2">
      <c r="X1723" s="233">
        <v>44090</v>
      </c>
    </row>
    <row r="1724" spans="24:24" x14ac:dyDescent="0.2">
      <c r="X1724" s="233">
        <v>44091</v>
      </c>
    </row>
    <row r="1725" spans="24:24" x14ac:dyDescent="0.2">
      <c r="X1725" s="233">
        <v>44092</v>
      </c>
    </row>
    <row r="1726" spans="24:24" x14ac:dyDescent="0.2">
      <c r="X1726" s="233">
        <v>44093</v>
      </c>
    </row>
    <row r="1727" spans="24:24" x14ac:dyDescent="0.2">
      <c r="X1727" s="233">
        <v>44094</v>
      </c>
    </row>
    <row r="1728" spans="24:24" x14ac:dyDescent="0.2">
      <c r="X1728" s="233">
        <v>44095</v>
      </c>
    </row>
    <row r="1729" spans="24:24" x14ac:dyDescent="0.2">
      <c r="X1729" s="233">
        <v>44096</v>
      </c>
    </row>
    <row r="1730" spans="24:24" x14ac:dyDescent="0.2">
      <c r="X1730" s="233">
        <v>44097</v>
      </c>
    </row>
    <row r="1731" spans="24:24" x14ac:dyDescent="0.2">
      <c r="X1731" s="233">
        <v>44098</v>
      </c>
    </row>
    <row r="1732" spans="24:24" x14ac:dyDescent="0.2">
      <c r="X1732" s="233">
        <v>44099</v>
      </c>
    </row>
    <row r="1733" spans="24:24" x14ac:dyDescent="0.2">
      <c r="X1733" s="233">
        <v>44100</v>
      </c>
    </row>
    <row r="1734" spans="24:24" x14ac:dyDescent="0.2">
      <c r="X1734" s="233">
        <v>44101</v>
      </c>
    </row>
    <row r="1735" spans="24:24" x14ac:dyDescent="0.2">
      <c r="X1735" s="233">
        <v>44102</v>
      </c>
    </row>
    <row r="1736" spans="24:24" x14ac:dyDescent="0.2">
      <c r="X1736" s="233">
        <v>44103</v>
      </c>
    </row>
    <row r="1737" spans="24:24" x14ac:dyDescent="0.2">
      <c r="X1737" s="233">
        <v>44104</v>
      </c>
    </row>
    <row r="1738" spans="24:24" x14ac:dyDescent="0.2">
      <c r="X1738" s="233">
        <v>44105</v>
      </c>
    </row>
    <row r="1739" spans="24:24" x14ac:dyDescent="0.2">
      <c r="X1739" s="233">
        <v>44106</v>
      </c>
    </row>
    <row r="1740" spans="24:24" x14ac:dyDescent="0.2">
      <c r="X1740" s="233">
        <v>44107</v>
      </c>
    </row>
    <row r="1741" spans="24:24" x14ac:dyDescent="0.2">
      <c r="X1741" s="233">
        <v>44108</v>
      </c>
    </row>
    <row r="1742" spans="24:24" x14ac:dyDescent="0.2">
      <c r="X1742" s="233">
        <v>44109</v>
      </c>
    </row>
    <row r="1743" spans="24:24" x14ac:dyDescent="0.2">
      <c r="X1743" s="233">
        <v>44110</v>
      </c>
    </row>
    <row r="1744" spans="24:24" x14ac:dyDescent="0.2">
      <c r="X1744" s="233">
        <v>44111</v>
      </c>
    </row>
    <row r="1745" spans="24:24" x14ac:dyDescent="0.2">
      <c r="X1745" s="233">
        <v>44112</v>
      </c>
    </row>
    <row r="1746" spans="24:24" x14ac:dyDescent="0.2">
      <c r="X1746" s="233">
        <v>44113</v>
      </c>
    </row>
    <row r="1747" spans="24:24" x14ac:dyDescent="0.2">
      <c r="X1747" s="233">
        <v>44114</v>
      </c>
    </row>
    <row r="1748" spans="24:24" x14ac:dyDescent="0.2">
      <c r="X1748" s="233">
        <v>44115</v>
      </c>
    </row>
    <row r="1749" spans="24:24" x14ac:dyDescent="0.2">
      <c r="X1749" s="233">
        <v>44116</v>
      </c>
    </row>
    <row r="1750" spans="24:24" x14ac:dyDescent="0.2">
      <c r="X1750" s="233">
        <v>44117</v>
      </c>
    </row>
    <row r="1751" spans="24:24" x14ac:dyDescent="0.2">
      <c r="X1751" s="233">
        <v>44118</v>
      </c>
    </row>
    <row r="1752" spans="24:24" x14ac:dyDescent="0.2">
      <c r="X1752" s="233">
        <v>44119</v>
      </c>
    </row>
    <row r="1753" spans="24:24" x14ac:dyDescent="0.2">
      <c r="X1753" s="233">
        <v>44120</v>
      </c>
    </row>
    <row r="1754" spans="24:24" x14ac:dyDescent="0.2">
      <c r="X1754" s="233">
        <v>44121</v>
      </c>
    </row>
    <row r="1755" spans="24:24" x14ac:dyDescent="0.2">
      <c r="X1755" s="233">
        <v>44122</v>
      </c>
    </row>
    <row r="1756" spans="24:24" x14ac:dyDescent="0.2">
      <c r="X1756" s="233">
        <v>44123</v>
      </c>
    </row>
    <row r="1757" spans="24:24" x14ac:dyDescent="0.2">
      <c r="X1757" s="233">
        <v>44124</v>
      </c>
    </row>
    <row r="1758" spans="24:24" x14ac:dyDescent="0.2">
      <c r="X1758" s="233">
        <v>44125</v>
      </c>
    </row>
    <row r="1759" spans="24:24" x14ac:dyDescent="0.2">
      <c r="X1759" s="233">
        <v>44126</v>
      </c>
    </row>
    <row r="1760" spans="24:24" x14ac:dyDescent="0.2">
      <c r="X1760" s="233">
        <v>44127</v>
      </c>
    </row>
    <row r="1761" spans="24:24" x14ac:dyDescent="0.2">
      <c r="X1761" s="233">
        <v>44128</v>
      </c>
    </row>
    <row r="1762" spans="24:24" x14ac:dyDescent="0.2">
      <c r="X1762" s="233">
        <v>44129</v>
      </c>
    </row>
    <row r="1763" spans="24:24" x14ac:dyDescent="0.2">
      <c r="X1763" s="233">
        <v>44130</v>
      </c>
    </row>
    <row r="1764" spans="24:24" x14ac:dyDescent="0.2">
      <c r="X1764" s="233">
        <v>44131</v>
      </c>
    </row>
    <row r="1765" spans="24:24" x14ac:dyDescent="0.2">
      <c r="X1765" s="233">
        <v>44132</v>
      </c>
    </row>
    <row r="1766" spans="24:24" x14ac:dyDescent="0.2">
      <c r="X1766" s="233">
        <v>44133</v>
      </c>
    </row>
    <row r="1767" spans="24:24" x14ac:dyDescent="0.2">
      <c r="X1767" s="233">
        <v>44134</v>
      </c>
    </row>
    <row r="1768" spans="24:24" x14ac:dyDescent="0.2">
      <c r="X1768" s="233">
        <v>44135</v>
      </c>
    </row>
    <row r="1769" spans="24:24" x14ac:dyDescent="0.2">
      <c r="X1769" s="233">
        <v>44136</v>
      </c>
    </row>
    <row r="1770" spans="24:24" x14ac:dyDescent="0.2">
      <c r="X1770" s="233">
        <v>44137</v>
      </c>
    </row>
    <row r="1771" spans="24:24" x14ac:dyDescent="0.2">
      <c r="X1771" s="233">
        <v>44138</v>
      </c>
    </row>
    <row r="1772" spans="24:24" x14ac:dyDescent="0.2">
      <c r="X1772" s="233">
        <v>44139</v>
      </c>
    </row>
    <row r="1773" spans="24:24" x14ac:dyDescent="0.2">
      <c r="X1773" s="233">
        <v>44140</v>
      </c>
    </row>
    <row r="1774" spans="24:24" x14ac:dyDescent="0.2">
      <c r="X1774" s="233">
        <v>44141</v>
      </c>
    </row>
    <row r="1775" spans="24:24" x14ac:dyDescent="0.2">
      <c r="X1775" s="233">
        <v>44142</v>
      </c>
    </row>
    <row r="1776" spans="24:24" x14ac:dyDescent="0.2">
      <c r="X1776" s="233">
        <v>44143</v>
      </c>
    </row>
    <row r="1777" spans="24:24" x14ac:dyDescent="0.2">
      <c r="X1777" s="233">
        <v>44144</v>
      </c>
    </row>
    <row r="1778" spans="24:24" x14ac:dyDescent="0.2">
      <c r="X1778" s="233">
        <v>44145</v>
      </c>
    </row>
    <row r="1779" spans="24:24" x14ac:dyDescent="0.2">
      <c r="X1779" s="233">
        <v>44146</v>
      </c>
    </row>
    <row r="1780" spans="24:24" x14ac:dyDescent="0.2">
      <c r="X1780" s="233">
        <v>44147</v>
      </c>
    </row>
    <row r="1781" spans="24:24" x14ac:dyDescent="0.2">
      <c r="X1781" s="233">
        <v>44148</v>
      </c>
    </row>
    <row r="1782" spans="24:24" x14ac:dyDescent="0.2">
      <c r="X1782" s="233">
        <v>44149</v>
      </c>
    </row>
    <row r="1783" spans="24:24" x14ac:dyDescent="0.2">
      <c r="X1783" s="233">
        <v>44150</v>
      </c>
    </row>
    <row r="1784" spans="24:24" x14ac:dyDescent="0.2">
      <c r="X1784" s="233">
        <v>44151</v>
      </c>
    </row>
    <row r="1785" spans="24:24" x14ac:dyDescent="0.2">
      <c r="X1785" s="233">
        <v>44152</v>
      </c>
    </row>
    <row r="1786" spans="24:24" x14ac:dyDescent="0.2">
      <c r="X1786" s="233">
        <v>44153</v>
      </c>
    </row>
    <row r="1787" spans="24:24" x14ac:dyDescent="0.2">
      <c r="X1787" s="233">
        <v>44154</v>
      </c>
    </row>
    <row r="1788" spans="24:24" x14ac:dyDescent="0.2">
      <c r="X1788" s="233">
        <v>44155</v>
      </c>
    </row>
    <row r="1789" spans="24:24" x14ac:dyDescent="0.2">
      <c r="X1789" s="233">
        <v>44156</v>
      </c>
    </row>
    <row r="1790" spans="24:24" x14ac:dyDescent="0.2">
      <c r="X1790" s="233">
        <v>44157</v>
      </c>
    </row>
    <row r="1791" spans="24:24" x14ac:dyDescent="0.2">
      <c r="X1791" s="233">
        <v>44158</v>
      </c>
    </row>
    <row r="1792" spans="24:24" x14ac:dyDescent="0.2">
      <c r="X1792" s="233">
        <v>44159</v>
      </c>
    </row>
    <row r="1793" spans="24:24" x14ac:dyDescent="0.2">
      <c r="X1793" s="233">
        <v>44160</v>
      </c>
    </row>
    <row r="1794" spans="24:24" x14ac:dyDescent="0.2">
      <c r="X1794" s="233">
        <v>44161</v>
      </c>
    </row>
    <row r="1795" spans="24:24" x14ac:dyDescent="0.2">
      <c r="X1795" s="233">
        <v>44162</v>
      </c>
    </row>
    <row r="1796" spans="24:24" x14ac:dyDescent="0.2">
      <c r="X1796" s="233">
        <v>44163</v>
      </c>
    </row>
    <row r="1797" spans="24:24" x14ac:dyDescent="0.2">
      <c r="X1797" s="233">
        <v>44164</v>
      </c>
    </row>
    <row r="1798" spans="24:24" x14ac:dyDescent="0.2">
      <c r="X1798" s="233">
        <v>44165</v>
      </c>
    </row>
    <row r="1799" spans="24:24" x14ac:dyDescent="0.2">
      <c r="X1799" s="233">
        <v>44166</v>
      </c>
    </row>
    <row r="1800" spans="24:24" x14ac:dyDescent="0.2">
      <c r="X1800" s="233">
        <v>44167</v>
      </c>
    </row>
    <row r="1801" spans="24:24" x14ac:dyDescent="0.2">
      <c r="X1801" s="233">
        <v>44168</v>
      </c>
    </row>
    <row r="1802" spans="24:24" x14ac:dyDescent="0.2">
      <c r="X1802" s="233">
        <v>44169</v>
      </c>
    </row>
    <row r="1803" spans="24:24" x14ac:dyDescent="0.2">
      <c r="X1803" s="233">
        <v>44170</v>
      </c>
    </row>
    <row r="1804" spans="24:24" x14ac:dyDescent="0.2">
      <c r="X1804" s="233">
        <v>44171</v>
      </c>
    </row>
    <row r="1805" spans="24:24" x14ac:dyDescent="0.2">
      <c r="X1805" s="233">
        <v>44172</v>
      </c>
    </row>
    <row r="1806" spans="24:24" x14ac:dyDescent="0.2">
      <c r="X1806" s="233">
        <v>44173</v>
      </c>
    </row>
    <row r="1807" spans="24:24" x14ac:dyDescent="0.2">
      <c r="X1807" s="233">
        <v>44174</v>
      </c>
    </row>
    <row r="1808" spans="24:24" x14ac:dyDescent="0.2">
      <c r="X1808" s="233">
        <v>44175</v>
      </c>
    </row>
    <row r="1809" spans="24:24" x14ac:dyDescent="0.2">
      <c r="X1809" s="233">
        <v>44176</v>
      </c>
    </row>
    <row r="1810" spans="24:24" x14ac:dyDescent="0.2">
      <c r="X1810" s="233">
        <v>44177</v>
      </c>
    </row>
    <row r="1811" spans="24:24" x14ac:dyDescent="0.2">
      <c r="X1811" s="233">
        <v>44178</v>
      </c>
    </row>
    <row r="1812" spans="24:24" x14ac:dyDescent="0.2">
      <c r="X1812" s="233">
        <v>44179</v>
      </c>
    </row>
    <row r="1813" spans="24:24" x14ac:dyDescent="0.2">
      <c r="X1813" s="233">
        <v>44180</v>
      </c>
    </row>
    <row r="1814" spans="24:24" x14ac:dyDescent="0.2">
      <c r="X1814" s="233">
        <v>44181</v>
      </c>
    </row>
    <row r="1815" spans="24:24" x14ac:dyDescent="0.2">
      <c r="X1815" s="233">
        <v>44182</v>
      </c>
    </row>
    <row r="1816" spans="24:24" x14ac:dyDescent="0.2">
      <c r="X1816" s="233">
        <v>44183</v>
      </c>
    </row>
    <row r="1817" spans="24:24" x14ac:dyDescent="0.2">
      <c r="X1817" s="233">
        <v>44184</v>
      </c>
    </row>
    <row r="1818" spans="24:24" x14ac:dyDescent="0.2">
      <c r="X1818" s="233">
        <v>44185</v>
      </c>
    </row>
    <row r="1819" spans="24:24" x14ac:dyDescent="0.2">
      <c r="X1819" s="233">
        <v>44186</v>
      </c>
    </row>
    <row r="1820" spans="24:24" x14ac:dyDescent="0.2">
      <c r="X1820" s="233">
        <v>44187</v>
      </c>
    </row>
    <row r="1821" spans="24:24" x14ac:dyDescent="0.2">
      <c r="X1821" s="233">
        <v>44188</v>
      </c>
    </row>
    <row r="1822" spans="24:24" x14ac:dyDescent="0.2">
      <c r="X1822" s="233">
        <v>44189</v>
      </c>
    </row>
    <row r="1823" spans="24:24" x14ac:dyDescent="0.2">
      <c r="X1823" s="233">
        <v>44190</v>
      </c>
    </row>
    <row r="1824" spans="24:24" x14ac:dyDescent="0.2">
      <c r="X1824" s="233">
        <v>44191</v>
      </c>
    </row>
    <row r="1825" spans="24:24" x14ac:dyDescent="0.2">
      <c r="X1825" s="233">
        <v>44192</v>
      </c>
    </row>
    <row r="1826" spans="24:24" x14ac:dyDescent="0.2">
      <c r="X1826" s="233">
        <v>44193</v>
      </c>
    </row>
    <row r="1827" spans="24:24" x14ac:dyDescent="0.2">
      <c r="X1827" s="233">
        <v>44194</v>
      </c>
    </row>
    <row r="1828" spans="24:24" x14ac:dyDescent="0.2">
      <c r="X1828" s="233">
        <v>44195</v>
      </c>
    </row>
    <row r="1829" spans="24:24" x14ac:dyDescent="0.2">
      <c r="X1829" s="233">
        <v>44196</v>
      </c>
    </row>
    <row r="1830" spans="24:24" x14ac:dyDescent="0.2">
      <c r="X1830" s="233">
        <v>44197</v>
      </c>
    </row>
    <row r="1831" spans="24:24" x14ac:dyDescent="0.2">
      <c r="X1831" s="233">
        <v>44198</v>
      </c>
    </row>
    <row r="1832" spans="24:24" x14ac:dyDescent="0.2">
      <c r="X1832" s="233">
        <v>44199</v>
      </c>
    </row>
    <row r="1833" spans="24:24" x14ac:dyDescent="0.2">
      <c r="X1833" s="233">
        <v>44200</v>
      </c>
    </row>
    <row r="1834" spans="24:24" x14ac:dyDescent="0.2">
      <c r="X1834" s="233">
        <v>44201</v>
      </c>
    </row>
    <row r="1835" spans="24:24" x14ac:dyDescent="0.2">
      <c r="X1835" s="233">
        <v>44202</v>
      </c>
    </row>
    <row r="1836" spans="24:24" x14ac:dyDescent="0.2">
      <c r="X1836" s="233">
        <v>44203</v>
      </c>
    </row>
    <row r="1837" spans="24:24" x14ac:dyDescent="0.2">
      <c r="X1837" s="233">
        <v>44204</v>
      </c>
    </row>
    <row r="1838" spans="24:24" x14ac:dyDescent="0.2">
      <c r="X1838" s="233">
        <v>44205</v>
      </c>
    </row>
    <row r="1839" spans="24:24" x14ac:dyDescent="0.2">
      <c r="X1839" s="233">
        <v>44206</v>
      </c>
    </row>
    <row r="1840" spans="24:24" x14ac:dyDescent="0.2">
      <c r="X1840" s="233">
        <v>44207</v>
      </c>
    </row>
    <row r="1841" spans="24:24" x14ac:dyDescent="0.2">
      <c r="X1841" s="233">
        <v>44208</v>
      </c>
    </row>
    <row r="1842" spans="24:24" x14ac:dyDescent="0.2">
      <c r="X1842" s="233">
        <v>44209</v>
      </c>
    </row>
    <row r="1843" spans="24:24" x14ac:dyDescent="0.2">
      <c r="X1843" s="233">
        <v>44210</v>
      </c>
    </row>
    <row r="1844" spans="24:24" x14ac:dyDescent="0.2">
      <c r="X1844" s="233">
        <v>44211</v>
      </c>
    </row>
    <row r="1845" spans="24:24" x14ac:dyDescent="0.2">
      <c r="X1845" s="233">
        <v>44212</v>
      </c>
    </row>
    <row r="1846" spans="24:24" x14ac:dyDescent="0.2">
      <c r="X1846" s="233">
        <v>44213</v>
      </c>
    </row>
    <row r="1847" spans="24:24" x14ac:dyDescent="0.2">
      <c r="X1847" s="233">
        <v>44214</v>
      </c>
    </row>
    <row r="1848" spans="24:24" x14ac:dyDescent="0.2">
      <c r="X1848" s="233">
        <v>44215</v>
      </c>
    </row>
    <row r="1849" spans="24:24" x14ac:dyDescent="0.2">
      <c r="X1849" s="233">
        <v>44216</v>
      </c>
    </row>
    <row r="1850" spans="24:24" x14ac:dyDescent="0.2">
      <c r="X1850" s="233">
        <v>44217</v>
      </c>
    </row>
    <row r="1851" spans="24:24" x14ac:dyDescent="0.2">
      <c r="X1851" s="233">
        <v>44218</v>
      </c>
    </row>
    <row r="1852" spans="24:24" x14ac:dyDescent="0.2">
      <c r="X1852" s="233">
        <v>44219</v>
      </c>
    </row>
    <row r="1853" spans="24:24" x14ac:dyDescent="0.2">
      <c r="X1853" s="233">
        <v>44220</v>
      </c>
    </row>
    <row r="1854" spans="24:24" x14ac:dyDescent="0.2">
      <c r="X1854" s="233">
        <v>44221</v>
      </c>
    </row>
    <row r="1855" spans="24:24" x14ac:dyDescent="0.2">
      <c r="X1855" s="233">
        <v>44222</v>
      </c>
    </row>
    <row r="1856" spans="24:24" x14ac:dyDescent="0.2">
      <c r="X1856" s="233">
        <v>44223</v>
      </c>
    </row>
    <row r="1857" spans="24:24" x14ac:dyDescent="0.2">
      <c r="X1857" s="233">
        <v>44224</v>
      </c>
    </row>
    <row r="1858" spans="24:24" x14ac:dyDescent="0.2">
      <c r="X1858" s="233">
        <v>44225</v>
      </c>
    </row>
    <row r="1859" spans="24:24" x14ac:dyDescent="0.2">
      <c r="X1859" s="233">
        <v>44226</v>
      </c>
    </row>
    <row r="1860" spans="24:24" x14ac:dyDescent="0.2">
      <c r="X1860" s="233">
        <v>44227</v>
      </c>
    </row>
    <row r="1861" spans="24:24" x14ac:dyDescent="0.2">
      <c r="X1861" s="233">
        <v>44228</v>
      </c>
    </row>
    <row r="1862" spans="24:24" x14ac:dyDescent="0.2">
      <c r="X1862" s="233">
        <v>44229</v>
      </c>
    </row>
    <row r="1863" spans="24:24" x14ac:dyDescent="0.2">
      <c r="X1863" s="233">
        <v>44230</v>
      </c>
    </row>
    <row r="1864" spans="24:24" x14ac:dyDescent="0.2">
      <c r="X1864" s="233">
        <v>44231</v>
      </c>
    </row>
    <row r="1865" spans="24:24" x14ac:dyDescent="0.2">
      <c r="X1865" s="233">
        <v>44232</v>
      </c>
    </row>
    <row r="1866" spans="24:24" x14ac:dyDescent="0.2">
      <c r="X1866" s="233">
        <v>44233</v>
      </c>
    </row>
    <row r="1867" spans="24:24" x14ac:dyDescent="0.2">
      <c r="X1867" s="233">
        <v>44234</v>
      </c>
    </row>
    <row r="1868" spans="24:24" x14ac:dyDescent="0.2">
      <c r="X1868" s="233">
        <v>44235</v>
      </c>
    </row>
    <row r="1869" spans="24:24" x14ac:dyDescent="0.2">
      <c r="X1869" s="233">
        <v>44236</v>
      </c>
    </row>
    <row r="1870" spans="24:24" x14ac:dyDescent="0.2">
      <c r="X1870" s="233">
        <v>44237</v>
      </c>
    </row>
    <row r="1871" spans="24:24" x14ac:dyDescent="0.2">
      <c r="X1871" s="233">
        <v>44238</v>
      </c>
    </row>
    <row r="1872" spans="24:24" x14ac:dyDescent="0.2">
      <c r="X1872" s="233">
        <v>44239</v>
      </c>
    </row>
    <row r="1873" spans="24:24" x14ac:dyDescent="0.2">
      <c r="X1873" s="233">
        <v>44240</v>
      </c>
    </row>
    <row r="1874" spans="24:24" x14ac:dyDescent="0.2">
      <c r="X1874" s="233">
        <v>44241</v>
      </c>
    </row>
    <row r="1875" spans="24:24" x14ac:dyDescent="0.2">
      <c r="X1875" s="233">
        <v>44242</v>
      </c>
    </row>
    <row r="1876" spans="24:24" x14ac:dyDescent="0.2">
      <c r="X1876" s="233">
        <v>44243</v>
      </c>
    </row>
    <row r="1877" spans="24:24" x14ac:dyDescent="0.2">
      <c r="X1877" s="233">
        <v>44244</v>
      </c>
    </row>
    <row r="1878" spans="24:24" x14ac:dyDescent="0.2">
      <c r="X1878" s="233">
        <v>44245</v>
      </c>
    </row>
    <row r="1879" spans="24:24" x14ac:dyDescent="0.2">
      <c r="X1879" s="233">
        <v>44246</v>
      </c>
    </row>
    <row r="1880" spans="24:24" x14ac:dyDescent="0.2">
      <c r="X1880" s="233">
        <v>44247</v>
      </c>
    </row>
    <row r="1881" spans="24:24" x14ac:dyDescent="0.2">
      <c r="X1881" s="233">
        <v>44248</v>
      </c>
    </row>
    <row r="1882" spans="24:24" x14ac:dyDescent="0.2">
      <c r="X1882" s="233">
        <v>44249</v>
      </c>
    </row>
    <row r="1883" spans="24:24" x14ac:dyDescent="0.2">
      <c r="X1883" s="233">
        <v>44250</v>
      </c>
    </row>
    <row r="1884" spans="24:24" x14ac:dyDescent="0.2">
      <c r="X1884" s="233">
        <v>44251</v>
      </c>
    </row>
    <row r="1885" spans="24:24" x14ac:dyDescent="0.2">
      <c r="X1885" s="233">
        <v>44252</v>
      </c>
    </row>
    <row r="1886" spans="24:24" x14ac:dyDescent="0.2">
      <c r="X1886" s="233">
        <v>44253</v>
      </c>
    </row>
    <row r="1887" spans="24:24" x14ac:dyDescent="0.2">
      <c r="X1887" s="233">
        <v>44254</v>
      </c>
    </row>
    <row r="1888" spans="24:24" x14ac:dyDescent="0.2">
      <c r="X1888" s="233">
        <v>44255</v>
      </c>
    </row>
    <row r="1889" spans="24:24" x14ac:dyDescent="0.2">
      <c r="X1889" s="233">
        <v>44256</v>
      </c>
    </row>
    <row r="1890" spans="24:24" x14ac:dyDescent="0.2">
      <c r="X1890" s="233">
        <v>44257</v>
      </c>
    </row>
    <row r="1891" spans="24:24" x14ac:dyDescent="0.2">
      <c r="X1891" s="233">
        <v>44258</v>
      </c>
    </row>
    <row r="1892" spans="24:24" x14ac:dyDescent="0.2">
      <c r="X1892" s="233">
        <v>44259</v>
      </c>
    </row>
    <row r="1893" spans="24:24" x14ac:dyDescent="0.2">
      <c r="X1893" s="233">
        <v>44260</v>
      </c>
    </row>
    <row r="1894" spans="24:24" x14ac:dyDescent="0.2">
      <c r="X1894" s="233">
        <v>44261</v>
      </c>
    </row>
    <row r="1895" spans="24:24" x14ac:dyDescent="0.2">
      <c r="X1895" s="233">
        <v>44262</v>
      </c>
    </row>
    <row r="1896" spans="24:24" x14ac:dyDescent="0.2">
      <c r="X1896" s="233">
        <v>44263</v>
      </c>
    </row>
    <row r="1897" spans="24:24" x14ac:dyDescent="0.2">
      <c r="X1897" s="233">
        <v>44264</v>
      </c>
    </row>
    <row r="1898" spans="24:24" x14ac:dyDescent="0.2">
      <c r="X1898" s="233">
        <v>44265</v>
      </c>
    </row>
    <row r="1899" spans="24:24" x14ac:dyDescent="0.2">
      <c r="X1899" s="233">
        <v>44266</v>
      </c>
    </row>
    <row r="1900" spans="24:24" x14ac:dyDescent="0.2">
      <c r="X1900" s="233">
        <v>44267</v>
      </c>
    </row>
    <row r="1901" spans="24:24" x14ac:dyDescent="0.2">
      <c r="X1901" s="233">
        <v>44268</v>
      </c>
    </row>
    <row r="1902" spans="24:24" x14ac:dyDescent="0.2">
      <c r="X1902" s="233">
        <v>44269</v>
      </c>
    </row>
    <row r="1903" spans="24:24" x14ac:dyDescent="0.2">
      <c r="X1903" s="233">
        <v>44270</v>
      </c>
    </row>
    <row r="1904" spans="24:24" x14ac:dyDescent="0.2">
      <c r="X1904" s="233">
        <v>44271</v>
      </c>
    </row>
    <row r="1905" spans="24:24" x14ac:dyDescent="0.2">
      <c r="X1905" s="233">
        <v>44272</v>
      </c>
    </row>
    <row r="1906" spans="24:24" x14ac:dyDescent="0.2">
      <c r="X1906" s="233">
        <v>44273</v>
      </c>
    </row>
    <row r="1907" spans="24:24" x14ac:dyDescent="0.2">
      <c r="X1907" s="233">
        <v>44274</v>
      </c>
    </row>
    <row r="1908" spans="24:24" x14ac:dyDescent="0.2">
      <c r="X1908" s="233">
        <v>44275</v>
      </c>
    </row>
    <row r="1909" spans="24:24" x14ac:dyDescent="0.2">
      <c r="X1909" s="233">
        <v>44276</v>
      </c>
    </row>
    <row r="1910" spans="24:24" x14ac:dyDescent="0.2">
      <c r="X1910" s="233">
        <v>44277</v>
      </c>
    </row>
    <row r="1911" spans="24:24" x14ac:dyDescent="0.2">
      <c r="X1911" s="233">
        <v>44278</v>
      </c>
    </row>
    <row r="1912" spans="24:24" x14ac:dyDescent="0.2">
      <c r="X1912" s="233">
        <v>44279</v>
      </c>
    </row>
    <row r="1913" spans="24:24" x14ac:dyDescent="0.2">
      <c r="X1913" s="233">
        <v>44280</v>
      </c>
    </row>
    <row r="1914" spans="24:24" x14ac:dyDescent="0.2">
      <c r="X1914" s="233">
        <v>44281</v>
      </c>
    </row>
    <row r="1915" spans="24:24" x14ac:dyDescent="0.2">
      <c r="X1915" s="233">
        <v>44282</v>
      </c>
    </row>
    <row r="1916" spans="24:24" x14ac:dyDescent="0.2">
      <c r="X1916" s="233">
        <v>44283</v>
      </c>
    </row>
    <row r="1917" spans="24:24" x14ac:dyDescent="0.2">
      <c r="X1917" s="233">
        <v>44284</v>
      </c>
    </row>
    <row r="1918" spans="24:24" x14ac:dyDescent="0.2">
      <c r="X1918" s="233">
        <v>44285</v>
      </c>
    </row>
    <row r="1919" spans="24:24" x14ac:dyDescent="0.2">
      <c r="X1919" s="233">
        <v>44286</v>
      </c>
    </row>
    <row r="1920" spans="24:24" x14ac:dyDescent="0.2">
      <c r="X1920" s="233">
        <v>44287</v>
      </c>
    </row>
    <row r="1921" spans="24:24" x14ac:dyDescent="0.2">
      <c r="X1921" s="233">
        <v>44288</v>
      </c>
    </row>
    <row r="1922" spans="24:24" x14ac:dyDescent="0.2">
      <c r="X1922" s="233">
        <v>44289</v>
      </c>
    </row>
    <row r="1923" spans="24:24" x14ac:dyDescent="0.2">
      <c r="X1923" s="233">
        <v>44290</v>
      </c>
    </row>
    <row r="1924" spans="24:24" x14ac:dyDescent="0.2">
      <c r="X1924" s="233">
        <v>44291</v>
      </c>
    </row>
    <row r="1925" spans="24:24" x14ac:dyDescent="0.2">
      <c r="X1925" s="233">
        <v>44292</v>
      </c>
    </row>
    <row r="1926" spans="24:24" x14ac:dyDescent="0.2">
      <c r="X1926" s="233">
        <v>44293</v>
      </c>
    </row>
    <row r="1927" spans="24:24" x14ac:dyDescent="0.2">
      <c r="X1927" s="233">
        <v>44294</v>
      </c>
    </row>
    <row r="1928" spans="24:24" x14ac:dyDescent="0.2">
      <c r="X1928" s="233">
        <v>44295</v>
      </c>
    </row>
    <row r="1929" spans="24:24" x14ac:dyDescent="0.2">
      <c r="X1929" s="233">
        <v>44296</v>
      </c>
    </row>
    <row r="1930" spans="24:24" x14ac:dyDescent="0.2">
      <c r="X1930" s="233">
        <v>44297</v>
      </c>
    </row>
    <row r="1931" spans="24:24" x14ac:dyDescent="0.2">
      <c r="X1931" s="233">
        <v>44298</v>
      </c>
    </row>
    <row r="1932" spans="24:24" x14ac:dyDescent="0.2">
      <c r="X1932" s="233">
        <v>44299</v>
      </c>
    </row>
    <row r="1933" spans="24:24" x14ac:dyDescent="0.2">
      <c r="X1933" s="233">
        <v>44300</v>
      </c>
    </row>
    <row r="1934" spans="24:24" x14ac:dyDescent="0.2">
      <c r="X1934" s="233">
        <v>44301</v>
      </c>
    </row>
    <row r="1935" spans="24:24" x14ac:dyDescent="0.2">
      <c r="X1935" s="233">
        <v>44302</v>
      </c>
    </row>
    <row r="1936" spans="24:24" x14ac:dyDescent="0.2">
      <c r="X1936" s="233">
        <v>44303</v>
      </c>
    </row>
    <row r="1937" spans="24:24" x14ac:dyDescent="0.2">
      <c r="X1937" s="233">
        <v>44304</v>
      </c>
    </row>
    <row r="1938" spans="24:24" x14ac:dyDescent="0.2">
      <c r="X1938" s="233">
        <v>44305</v>
      </c>
    </row>
    <row r="1939" spans="24:24" x14ac:dyDescent="0.2">
      <c r="X1939" s="233">
        <v>44306</v>
      </c>
    </row>
    <row r="1940" spans="24:24" x14ac:dyDescent="0.2">
      <c r="X1940" s="233">
        <v>44307</v>
      </c>
    </row>
    <row r="1941" spans="24:24" x14ac:dyDescent="0.2">
      <c r="X1941" s="233">
        <v>44308</v>
      </c>
    </row>
    <row r="1942" spans="24:24" x14ac:dyDescent="0.2">
      <c r="X1942" s="233">
        <v>44309</v>
      </c>
    </row>
    <row r="1943" spans="24:24" x14ac:dyDescent="0.2">
      <c r="X1943" s="233">
        <v>44310</v>
      </c>
    </row>
    <row r="1944" spans="24:24" x14ac:dyDescent="0.2">
      <c r="X1944" s="233">
        <v>44311</v>
      </c>
    </row>
    <row r="1945" spans="24:24" x14ac:dyDescent="0.2">
      <c r="X1945" s="233">
        <v>44312</v>
      </c>
    </row>
    <row r="1946" spans="24:24" x14ac:dyDescent="0.2">
      <c r="X1946" s="233">
        <v>44313</v>
      </c>
    </row>
    <row r="1947" spans="24:24" x14ac:dyDescent="0.2">
      <c r="X1947" s="233">
        <v>44314</v>
      </c>
    </row>
    <row r="1948" spans="24:24" x14ac:dyDescent="0.2">
      <c r="X1948" s="233">
        <v>44315</v>
      </c>
    </row>
    <row r="1949" spans="24:24" x14ac:dyDescent="0.2">
      <c r="X1949" s="233">
        <v>44316</v>
      </c>
    </row>
    <row r="1950" spans="24:24" x14ac:dyDescent="0.2">
      <c r="X1950" s="233">
        <v>44317</v>
      </c>
    </row>
    <row r="1951" spans="24:24" x14ac:dyDescent="0.2">
      <c r="X1951" s="233">
        <v>44318</v>
      </c>
    </row>
    <row r="1952" spans="24:24" x14ac:dyDescent="0.2">
      <c r="X1952" s="233">
        <v>44319</v>
      </c>
    </row>
    <row r="1953" spans="24:24" x14ac:dyDescent="0.2">
      <c r="X1953" s="233">
        <v>44320</v>
      </c>
    </row>
    <row r="1954" spans="24:24" x14ac:dyDescent="0.2">
      <c r="X1954" s="233">
        <v>44321</v>
      </c>
    </row>
    <row r="1955" spans="24:24" x14ac:dyDescent="0.2">
      <c r="X1955" s="233">
        <v>44322</v>
      </c>
    </row>
    <row r="1956" spans="24:24" x14ac:dyDescent="0.2">
      <c r="X1956" s="233">
        <v>44323</v>
      </c>
    </row>
    <row r="1957" spans="24:24" x14ac:dyDescent="0.2">
      <c r="X1957" s="233">
        <v>44324</v>
      </c>
    </row>
    <row r="1958" spans="24:24" x14ac:dyDescent="0.2">
      <c r="X1958" s="233">
        <v>44325</v>
      </c>
    </row>
    <row r="1959" spans="24:24" x14ac:dyDescent="0.2">
      <c r="X1959" s="233">
        <v>44326</v>
      </c>
    </row>
    <row r="1960" spans="24:24" x14ac:dyDescent="0.2">
      <c r="X1960" s="233">
        <v>44327</v>
      </c>
    </row>
    <row r="1961" spans="24:24" x14ac:dyDescent="0.2">
      <c r="X1961" s="233">
        <v>44328</v>
      </c>
    </row>
    <row r="1962" spans="24:24" x14ac:dyDescent="0.2">
      <c r="X1962" s="233">
        <v>44329</v>
      </c>
    </row>
    <row r="1963" spans="24:24" x14ac:dyDescent="0.2">
      <c r="X1963" s="233">
        <v>44330</v>
      </c>
    </row>
    <row r="1964" spans="24:24" x14ac:dyDescent="0.2">
      <c r="X1964" s="233">
        <v>44331</v>
      </c>
    </row>
    <row r="1965" spans="24:24" x14ac:dyDescent="0.2">
      <c r="X1965" s="233">
        <v>44332</v>
      </c>
    </row>
    <row r="1966" spans="24:24" x14ac:dyDescent="0.2">
      <c r="X1966" s="233">
        <v>44333</v>
      </c>
    </row>
    <row r="1967" spans="24:24" x14ac:dyDescent="0.2">
      <c r="X1967" s="233">
        <v>44334</v>
      </c>
    </row>
    <row r="1968" spans="24:24" x14ac:dyDescent="0.2">
      <c r="X1968" s="233">
        <v>44335</v>
      </c>
    </row>
    <row r="1969" spans="24:24" x14ac:dyDescent="0.2">
      <c r="X1969" s="233">
        <v>44336</v>
      </c>
    </row>
    <row r="1970" spans="24:24" x14ac:dyDescent="0.2">
      <c r="X1970" s="233">
        <v>44337</v>
      </c>
    </row>
    <row r="1971" spans="24:24" x14ac:dyDescent="0.2">
      <c r="X1971" s="233">
        <v>44338</v>
      </c>
    </row>
    <row r="1972" spans="24:24" x14ac:dyDescent="0.2">
      <c r="X1972" s="233">
        <v>44339</v>
      </c>
    </row>
    <row r="1973" spans="24:24" x14ac:dyDescent="0.2">
      <c r="X1973" s="233">
        <v>44340</v>
      </c>
    </row>
    <row r="1974" spans="24:24" x14ac:dyDescent="0.2">
      <c r="X1974" s="233">
        <v>44341</v>
      </c>
    </row>
    <row r="1975" spans="24:24" x14ac:dyDescent="0.2">
      <c r="X1975" s="233">
        <v>44342</v>
      </c>
    </row>
    <row r="1976" spans="24:24" x14ac:dyDescent="0.2">
      <c r="X1976" s="233">
        <v>44343</v>
      </c>
    </row>
    <row r="1977" spans="24:24" x14ac:dyDescent="0.2">
      <c r="X1977" s="233">
        <v>44344</v>
      </c>
    </row>
    <row r="1978" spans="24:24" x14ac:dyDescent="0.2">
      <c r="X1978" s="233">
        <v>44345</v>
      </c>
    </row>
    <row r="1979" spans="24:24" x14ac:dyDescent="0.2">
      <c r="X1979" s="233">
        <v>44346</v>
      </c>
    </row>
    <row r="1980" spans="24:24" x14ac:dyDescent="0.2">
      <c r="X1980" s="233">
        <v>44347</v>
      </c>
    </row>
    <row r="1981" spans="24:24" x14ac:dyDescent="0.2">
      <c r="X1981" s="233">
        <v>44348</v>
      </c>
    </row>
    <row r="1982" spans="24:24" x14ac:dyDescent="0.2">
      <c r="X1982" s="233">
        <v>44349</v>
      </c>
    </row>
    <row r="1983" spans="24:24" x14ac:dyDescent="0.2">
      <c r="X1983" s="233">
        <v>44350</v>
      </c>
    </row>
    <row r="1984" spans="24:24" x14ac:dyDescent="0.2">
      <c r="X1984" s="233">
        <v>44351</v>
      </c>
    </row>
    <row r="1985" spans="24:24" x14ac:dyDescent="0.2">
      <c r="X1985" s="233">
        <v>44352</v>
      </c>
    </row>
    <row r="1986" spans="24:24" x14ac:dyDescent="0.2">
      <c r="X1986" s="233">
        <v>44353</v>
      </c>
    </row>
    <row r="1987" spans="24:24" x14ac:dyDescent="0.2">
      <c r="X1987" s="233">
        <v>44354</v>
      </c>
    </row>
    <row r="1988" spans="24:24" x14ac:dyDescent="0.2">
      <c r="X1988" s="233">
        <v>44355</v>
      </c>
    </row>
    <row r="1989" spans="24:24" x14ac:dyDescent="0.2">
      <c r="X1989" s="233">
        <v>44356</v>
      </c>
    </row>
    <row r="1990" spans="24:24" x14ac:dyDescent="0.2">
      <c r="X1990" s="233">
        <v>44357</v>
      </c>
    </row>
    <row r="1991" spans="24:24" x14ac:dyDescent="0.2">
      <c r="X1991" s="233">
        <v>44358</v>
      </c>
    </row>
    <row r="1992" spans="24:24" x14ac:dyDescent="0.2">
      <c r="X1992" s="233">
        <v>44359</v>
      </c>
    </row>
    <row r="1993" spans="24:24" x14ac:dyDescent="0.2">
      <c r="X1993" s="233">
        <v>44360</v>
      </c>
    </row>
    <row r="1994" spans="24:24" x14ac:dyDescent="0.2">
      <c r="X1994" s="233">
        <v>44361</v>
      </c>
    </row>
    <row r="1995" spans="24:24" x14ac:dyDescent="0.2">
      <c r="X1995" s="233">
        <v>44362</v>
      </c>
    </row>
    <row r="1996" spans="24:24" x14ac:dyDescent="0.2">
      <c r="X1996" s="233">
        <v>44363</v>
      </c>
    </row>
    <row r="1997" spans="24:24" x14ac:dyDescent="0.2">
      <c r="X1997" s="233">
        <v>44364</v>
      </c>
    </row>
    <row r="1998" spans="24:24" x14ac:dyDescent="0.2">
      <c r="X1998" s="233">
        <v>44365</v>
      </c>
    </row>
    <row r="1999" spans="24:24" x14ac:dyDescent="0.2">
      <c r="X1999" s="233">
        <v>44366</v>
      </c>
    </row>
    <row r="2000" spans="24:24" x14ac:dyDescent="0.2">
      <c r="X2000" s="233">
        <v>44367</v>
      </c>
    </row>
    <row r="2001" spans="24:24" x14ac:dyDescent="0.2">
      <c r="X2001" s="233">
        <v>44368</v>
      </c>
    </row>
    <row r="2002" spans="24:24" x14ac:dyDescent="0.2">
      <c r="X2002" s="233">
        <v>44369</v>
      </c>
    </row>
    <row r="2003" spans="24:24" x14ac:dyDescent="0.2">
      <c r="X2003" s="233">
        <v>44370</v>
      </c>
    </row>
    <row r="2004" spans="24:24" x14ac:dyDescent="0.2">
      <c r="X2004" s="233">
        <v>44371</v>
      </c>
    </row>
    <row r="2005" spans="24:24" x14ac:dyDescent="0.2">
      <c r="X2005" s="233">
        <v>44372</v>
      </c>
    </row>
    <row r="2006" spans="24:24" x14ac:dyDescent="0.2">
      <c r="X2006" s="233">
        <v>44373</v>
      </c>
    </row>
    <row r="2007" spans="24:24" x14ac:dyDescent="0.2">
      <c r="X2007" s="233">
        <v>44374</v>
      </c>
    </row>
    <row r="2008" spans="24:24" x14ac:dyDescent="0.2">
      <c r="X2008" s="233">
        <v>44375</v>
      </c>
    </row>
    <row r="2009" spans="24:24" x14ac:dyDescent="0.2">
      <c r="X2009" s="233">
        <v>44376</v>
      </c>
    </row>
    <row r="2010" spans="24:24" x14ac:dyDescent="0.2">
      <c r="X2010" s="233">
        <v>44377</v>
      </c>
    </row>
    <row r="2011" spans="24:24" x14ac:dyDescent="0.2">
      <c r="X2011" s="233">
        <v>44378</v>
      </c>
    </row>
    <row r="2012" spans="24:24" x14ac:dyDescent="0.2">
      <c r="X2012" s="233">
        <v>44379</v>
      </c>
    </row>
    <row r="2013" spans="24:24" x14ac:dyDescent="0.2">
      <c r="X2013" s="233">
        <v>44380</v>
      </c>
    </row>
    <row r="2014" spans="24:24" x14ac:dyDescent="0.2">
      <c r="X2014" s="233">
        <v>44381</v>
      </c>
    </row>
    <row r="2015" spans="24:24" x14ac:dyDescent="0.2">
      <c r="X2015" s="233">
        <v>44382</v>
      </c>
    </row>
    <row r="2016" spans="24:24" x14ac:dyDescent="0.2">
      <c r="X2016" s="233">
        <v>44383</v>
      </c>
    </row>
    <row r="2017" spans="24:24" x14ac:dyDescent="0.2">
      <c r="X2017" s="233">
        <v>44384</v>
      </c>
    </row>
    <row r="2018" spans="24:24" x14ac:dyDescent="0.2">
      <c r="X2018" s="233">
        <v>44385</v>
      </c>
    </row>
    <row r="2019" spans="24:24" x14ac:dyDescent="0.2">
      <c r="X2019" s="233">
        <v>44386</v>
      </c>
    </row>
    <row r="2020" spans="24:24" x14ac:dyDescent="0.2">
      <c r="X2020" s="233">
        <v>44387</v>
      </c>
    </row>
    <row r="2021" spans="24:24" x14ac:dyDescent="0.2">
      <c r="X2021" s="233">
        <v>44388</v>
      </c>
    </row>
    <row r="2022" spans="24:24" x14ac:dyDescent="0.2">
      <c r="X2022" s="233">
        <v>44389</v>
      </c>
    </row>
    <row r="2023" spans="24:24" x14ac:dyDescent="0.2">
      <c r="X2023" s="233">
        <v>44390</v>
      </c>
    </row>
    <row r="2024" spans="24:24" x14ac:dyDescent="0.2">
      <c r="X2024" s="233">
        <v>44391</v>
      </c>
    </row>
    <row r="2025" spans="24:24" x14ac:dyDescent="0.2">
      <c r="X2025" s="233">
        <v>44392</v>
      </c>
    </row>
    <row r="2026" spans="24:24" x14ac:dyDescent="0.2">
      <c r="X2026" s="233">
        <v>44393</v>
      </c>
    </row>
    <row r="2027" spans="24:24" x14ac:dyDescent="0.2">
      <c r="X2027" s="233">
        <v>44394</v>
      </c>
    </row>
    <row r="2028" spans="24:24" x14ac:dyDescent="0.2">
      <c r="X2028" s="233">
        <v>44395</v>
      </c>
    </row>
    <row r="2029" spans="24:24" x14ac:dyDescent="0.2">
      <c r="X2029" s="233">
        <v>44396</v>
      </c>
    </row>
    <row r="2030" spans="24:24" x14ac:dyDescent="0.2">
      <c r="X2030" s="233">
        <v>44397</v>
      </c>
    </row>
    <row r="2031" spans="24:24" x14ac:dyDescent="0.2">
      <c r="X2031" s="233">
        <v>44398</v>
      </c>
    </row>
    <row r="2032" spans="24:24" x14ac:dyDescent="0.2">
      <c r="X2032" s="233">
        <v>44399</v>
      </c>
    </row>
    <row r="2033" spans="24:24" x14ac:dyDescent="0.2">
      <c r="X2033" s="233">
        <v>44400</v>
      </c>
    </row>
    <row r="2034" spans="24:24" x14ac:dyDescent="0.2">
      <c r="X2034" s="233">
        <v>44401</v>
      </c>
    </row>
    <row r="2035" spans="24:24" x14ac:dyDescent="0.2">
      <c r="X2035" s="233">
        <v>44402</v>
      </c>
    </row>
    <row r="2036" spans="24:24" x14ac:dyDescent="0.2">
      <c r="X2036" s="233">
        <v>44403</v>
      </c>
    </row>
    <row r="2037" spans="24:24" x14ac:dyDescent="0.2">
      <c r="X2037" s="233">
        <v>44404</v>
      </c>
    </row>
    <row r="2038" spans="24:24" x14ac:dyDescent="0.2">
      <c r="X2038" s="233">
        <v>44405</v>
      </c>
    </row>
    <row r="2039" spans="24:24" x14ac:dyDescent="0.2">
      <c r="X2039" s="233">
        <v>44406</v>
      </c>
    </row>
    <row r="2040" spans="24:24" x14ac:dyDescent="0.2">
      <c r="X2040" s="233">
        <v>44407</v>
      </c>
    </row>
    <row r="2041" spans="24:24" x14ac:dyDescent="0.2">
      <c r="X2041" s="233">
        <v>44408</v>
      </c>
    </row>
    <row r="2042" spans="24:24" x14ac:dyDescent="0.2">
      <c r="X2042" s="233">
        <v>44409</v>
      </c>
    </row>
    <row r="2043" spans="24:24" x14ac:dyDescent="0.2">
      <c r="X2043" s="233">
        <v>44410</v>
      </c>
    </row>
    <row r="2044" spans="24:24" x14ac:dyDescent="0.2">
      <c r="X2044" s="233">
        <v>44411</v>
      </c>
    </row>
    <row r="2045" spans="24:24" x14ac:dyDescent="0.2">
      <c r="X2045" s="233">
        <v>44412</v>
      </c>
    </row>
    <row r="2046" spans="24:24" x14ac:dyDescent="0.2">
      <c r="X2046" s="233">
        <v>44413</v>
      </c>
    </row>
    <row r="2047" spans="24:24" x14ac:dyDescent="0.2">
      <c r="X2047" s="233">
        <v>44414</v>
      </c>
    </row>
    <row r="2048" spans="24:24" x14ac:dyDescent="0.2">
      <c r="X2048" s="233">
        <v>44415</v>
      </c>
    </row>
    <row r="2049" spans="24:24" x14ac:dyDescent="0.2">
      <c r="X2049" s="233">
        <v>44416</v>
      </c>
    </row>
    <row r="2050" spans="24:24" x14ac:dyDescent="0.2">
      <c r="X2050" s="233">
        <v>44417</v>
      </c>
    </row>
    <row r="2051" spans="24:24" x14ac:dyDescent="0.2">
      <c r="X2051" s="233">
        <v>44418</v>
      </c>
    </row>
    <row r="2052" spans="24:24" x14ac:dyDescent="0.2">
      <c r="X2052" s="233">
        <v>44419</v>
      </c>
    </row>
    <row r="2053" spans="24:24" x14ac:dyDescent="0.2">
      <c r="X2053" s="233">
        <v>44420</v>
      </c>
    </row>
    <row r="2054" spans="24:24" x14ac:dyDescent="0.2">
      <c r="X2054" s="233">
        <v>44421</v>
      </c>
    </row>
    <row r="2055" spans="24:24" x14ac:dyDescent="0.2">
      <c r="X2055" s="233">
        <v>44422</v>
      </c>
    </row>
    <row r="2056" spans="24:24" x14ac:dyDescent="0.2">
      <c r="X2056" s="233">
        <v>44423</v>
      </c>
    </row>
    <row r="2057" spans="24:24" x14ac:dyDescent="0.2">
      <c r="X2057" s="233">
        <v>44424</v>
      </c>
    </row>
    <row r="2058" spans="24:24" x14ac:dyDescent="0.2">
      <c r="X2058" s="233">
        <v>44425</v>
      </c>
    </row>
    <row r="2059" spans="24:24" x14ac:dyDescent="0.2">
      <c r="X2059" s="233">
        <v>44426</v>
      </c>
    </row>
    <row r="2060" spans="24:24" x14ac:dyDescent="0.2">
      <c r="X2060" s="233">
        <v>44427</v>
      </c>
    </row>
    <row r="2061" spans="24:24" x14ac:dyDescent="0.2">
      <c r="X2061" s="233">
        <v>44428</v>
      </c>
    </row>
    <row r="2062" spans="24:24" x14ac:dyDescent="0.2">
      <c r="X2062" s="233">
        <v>44429</v>
      </c>
    </row>
    <row r="2063" spans="24:24" x14ac:dyDescent="0.2">
      <c r="X2063" s="233">
        <v>44430</v>
      </c>
    </row>
    <row r="2064" spans="24:24" x14ac:dyDescent="0.2">
      <c r="X2064" s="233">
        <v>44431</v>
      </c>
    </row>
    <row r="2065" spans="24:24" x14ac:dyDescent="0.2">
      <c r="X2065" s="233">
        <v>44432</v>
      </c>
    </row>
    <row r="2066" spans="24:24" x14ac:dyDescent="0.2">
      <c r="X2066" s="233">
        <v>44433</v>
      </c>
    </row>
    <row r="2067" spans="24:24" x14ac:dyDescent="0.2">
      <c r="X2067" s="233">
        <v>44434</v>
      </c>
    </row>
    <row r="2068" spans="24:24" x14ac:dyDescent="0.2">
      <c r="X2068" s="233">
        <v>44435</v>
      </c>
    </row>
    <row r="2069" spans="24:24" x14ac:dyDescent="0.2">
      <c r="X2069" s="233">
        <v>44436</v>
      </c>
    </row>
    <row r="2070" spans="24:24" x14ac:dyDescent="0.2">
      <c r="X2070" s="233">
        <v>44437</v>
      </c>
    </row>
    <row r="2071" spans="24:24" x14ac:dyDescent="0.2">
      <c r="X2071" s="233">
        <v>44438</v>
      </c>
    </row>
    <row r="2072" spans="24:24" x14ac:dyDescent="0.2">
      <c r="X2072" s="233">
        <v>44439</v>
      </c>
    </row>
    <row r="2073" spans="24:24" x14ac:dyDescent="0.2">
      <c r="X2073" s="233">
        <v>44440</v>
      </c>
    </row>
    <row r="2074" spans="24:24" x14ac:dyDescent="0.2">
      <c r="X2074" s="233">
        <v>44441</v>
      </c>
    </row>
    <row r="2075" spans="24:24" x14ac:dyDescent="0.2">
      <c r="X2075" s="233">
        <v>44442</v>
      </c>
    </row>
    <row r="2076" spans="24:24" x14ac:dyDescent="0.2">
      <c r="X2076" s="233">
        <v>44443</v>
      </c>
    </row>
    <row r="2077" spans="24:24" x14ac:dyDescent="0.2">
      <c r="X2077" s="233">
        <v>44444</v>
      </c>
    </row>
    <row r="2078" spans="24:24" x14ac:dyDescent="0.2">
      <c r="X2078" s="233">
        <v>44445</v>
      </c>
    </row>
    <row r="2079" spans="24:24" x14ac:dyDescent="0.2">
      <c r="X2079" s="233">
        <v>44446</v>
      </c>
    </row>
    <row r="2080" spans="24:24" x14ac:dyDescent="0.2">
      <c r="X2080" s="233">
        <v>44447</v>
      </c>
    </row>
    <row r="2081" spans="24:24" x14ac:dyDescent="0.2">
      <c r="X2081" s="233">
        <v>44448</v>
      </c>
    </row>
    <row r="2082" spans="24:24" x14ac:dyDescent="0.2">
      <c r="X2082" s="233">
        <v>44449</v>
      </c>
    </row>
    <row r="2083" spans="24:24" x14ac:dyDescent="0.2">
      <c r="X2083" s="233">
        <v>44450</v>
      </c>
    </row>
    <row r="2084" spans="24:24" x14ac:dyDescent="0.2">
      <c r="X2084" s="233">
        <v>44451</v>
      </c>
    </row>
    <row r="2085" spans="24:24" x14ac:dyDescent="0.2">
      <c r="X2085" s="233">
        <v>44452</v>
      </c>
    </row>
    <row r="2086" spans="24:24" x14ac:dyDescent="0.2">
      <c r="X2086" s="233">
        <v>44453</v>
      </c>
    </row>
    <row r="2087" spans="24:24" x14ac:dyDescent="0.2">
      <c r="X2087" s="233">
        <v>44454</v>
      </c>
    </row>
    <row r="2088" spans="24:24" x14ac:dyDescent="0.2">
      <c r="X2088" s="233">
        <v>44455</v>
      </c>
    </row>
    <row r="2089" spans="24:24" x14ac:dyDescent="0.2">
      <c r="X2089" s="233">
        <v>44456</v>
      </c>
    </row>
    <row r="2090" spans="24:24" x14ac:dyDescent="0.2">
      <c r="X2090" s="233">
        <v>44457</v>
      </c>
    </row>
    <row r="2091" spans="24:24" x14ac:dyDescent="0.2">
      <c r="X2091" s="233">
        <v>44458</v>
      </c>
    </row>
    <row r="2092" spans="24:24" x14ac:dyDescent="0.2">
      <c r="X2092" s="233">
        <v>44459</v>
      </c>
    </row>
    <row r="2093" spans="24:24" x14ac:dyDescent="0.2">
      <c r="X2093" s="233">
        <v>44460</v>
      </c>
    </row>
    <row r="2094" spans="24:24" x14ac:dyDescent="0.2">
      <c r="X2094" s="233">
        <v>44461</v>
      </c>
    </row>
    <row r="2095" spans="24:24" x14ac:dyDescent="0.2">
      <c r="X2095" s="233">
        <v>44462</v>
      </c>
    </row>
    <row r="2096" spans="24:24" x14ac:dyDescent="0.2">
      <c r="X2096" s="233">
        <v>44463</v>
      </c>
    </row>
    <row r="2097" spans="24:24" x14ac:dyDescent="0.2">
      <c r="X2097" s="233">
        <v>44464</v>
      </c>
    </row>
    <row r="2098" spans="24:24" x14ac:dyDescent="0.2">
      <c r="X2098" s="233">
        <v>44465</v>
      </c>
    </row>
    <row r="2099" spans="24:24" x14ac:dyDescent="0.2">
      <c r="X2099" s="233">
        <v>44466</v>
      </c>
    </row>
    <row r="2100" spans="24:24" x14ac:dyDescent="0.2">
      <c r="X2100" s="233">
        <v>44467</v>
      </c>
    </row>
    <row r="2101" spans="24:24" x14ac:dyDescent="0.2">
      <c r="X2101" s="233">
        <v>44468</v>
      </c>
    </row>
    <row r="2102" spans="24:24" x14ac:dyDescent="0.2">
      <c r="X2102" s="233">
        <v>44469</v>
      </c>
    </row>
    <row r="2103" spans="24:24" x14ac:dyDescent="0.2">
      <c r="X2103" s="233">
        <v>44470</v>
      </c>
    </row>
    <row r="2104" spans="24:24" x14ac:dyDescent="0.2">
      <c r="X2104" s="233">
        <v>44471</v>
      </c>
    </row>
    <row r="2105" spans="24:24" x14ac:dyDescent="0.2">
      <c r="X2105" s="233">
        <v>44472</v>
      </c>
    </row>
    <row r="2106" spans="24:24" x14ac:dyDescent="0.2">
      <c r="X2106" s="233">
        <v>44473</v>
      </c>
    </row>
    <row r="2107" spans="24:24" x14ac:dyDescent="0.2">
      <c r="X2107" s="233">
        <v>44474</v>
      </c>
    </row>
    <row r="2108" spans="24:24" x14ac:dyDescent="0.2">
      <c r="X2108" s="233">
        <v>44475</v>
      </c>
    </row>
    <row r="2109" spans="24:24" x14ac:dyDescent="0.2">
      <c r="X2109" s="233">
        <v>44476</v>
      </c>
    </row>
    <row r="2110" spans="24:24" x14ac:dyDescent="0.2">
      <c r="X2110" s="233">
        <v>44477</v>
      </c>
    </row>
    <row r="2111" spans="24:24" x14ac:dyDescent="0.2">
      <c r="X2111" s="233">
        <v>44478</v>
      </c>
    </row>
    <row r="2112" spans="24:24" x14ac:dyDescent="0.2">
      <c r="X2112" s="233">
        <v>44479</v>
      </c>
    </row>
    <row r="2113" spans="24:24" x14ac:dyDescent="0.2">
      <c r="X2113" s="233">
        <v>44480</v>
      </c>
    </row>
    <row r="2114" spans="24:24" x14ac:dyDescent="0.2">
      <c r="X2114" s="233">
        <v>44481</v>
      </c>
    </row>
    <row r="2115" spans="24:24" x14ac:dyDescent="0.2">
      <c r="X2115" s="233">
        <v>44482</v>
      </c>
    </row>
    <row r="2116" spans="24:24" x14ac:dyDescent="0.2">
      <c r="X2116" s="233">
        <v>44483</v>
      </c>
    </row>
    <row r="2117" spans="24:24" x14ac:dyDescent="0.2">
      <c r="X2117" s="233">
        <v>44484</v>
      </c>
    </row>
    <row r="2118" spans="24:24" x14ac:dyDescent="0.2">
      <c r="X2118" s="233">
        <v>44485</v>
      </c>
    </row>
    <row r="2119" spans="24:24" x14ac:dyDescent="0.2">
      <c r="X2119" s="233">
        <v>44486</v>
      </c>
    </row>
    <row r="2120" spans="24:24" x14ac:dyDescent="0.2">
      <c r="X2120" s="233">
        <v>44487</v>
      </c>
    </row>
    <row r="2121" spans="24:24" x14ac:dyDescent="0.2">
      <c r="X2121" s="233">
        <v>44488</v>
      </c>
    </row>
    <row r="2122" spans="24:24" x14ac:dyDescent="0.2">
      <c r="X2122" s="233">
        <v>44489</v>
      </c>
    </row>
    <row r="2123" spans="24:24" x14ac:dyDescent="0.2">
      <c r="X2123" s="233">
        <v>44490</v>
      </c>
    </row>
    <row r="2124" spans="24:24" x14ac:dyDescent="0.2">
      <c r="X2124" s="233">
        <v>44491</v>
      </c>
    </row>
    <row r="2125" spans="24:24" x14ac:dyDescent="0.2">
      <c r="X2125" s="233">
        <v>44492</v>
      </c>
    </row>
    <row r="2126" spans="24:24" x14ac:dyDescent="0.2">
      <c r="X2126" s="233">
        <v>44493</v>
      </c>
    </row>
    <row r="2127" spans="24:24" x14ac:dyDescent="0.2">
      <c r="X2127" s="233">
        <v>44494</v>
      </c>
    </row>
    <row r="2128" spans="24:24" x14ac:dyDescent="0.2">
      <c r="X2128" s="233">
        <v>44495</v>
      </c>
    </row>
    <row r="2129" spans="24:24" x14ac:dyDescent="0.2">
      <c r="X2129" s="233">
        <v>44496</v>
      </c>
    </row>
    <row r="2130" spans="24:24" x14ac:dyDescent="0.2">
      <c r="X2130" s="233">
        <v>44497</v>
      </c>
    </row>
    <row r="2131" spans="24:24" x14ac:dyDescent="0.2">
      <c r="X2131" s="233">
        <v>44498</v>
      </c>
    </row>
    <row r="2132" spans="24:24" x14ac:dyDescent="0.2">
      <c r="X2132" s="233">
        <v>44499</v>
      </c>
    </row>
    <row r="2133" spans="24:24" x14ac:dyDescent="0.2">
      <c r="X2133" s="233">
        <v>44500</v>
      </c>
    </row>
    <row r="2134" spans="24:24" x14ac:dyDescent="0.2">
      <c r="X2134" s="233">
        <v>44501</v>
      </c>
    </row>
    <row r="2135" spans="24:24" x14ac:dyDescent="0.2">
      <c r="X2135" s="233">
        <v>44502</v>
      </c>
    </row>
    <row r="2136" spans="24:24" x14ac:dyDescent="0.2">
      <c r="X2136" s="233">
        <v>44503</v>
      </c>
    </row>
    <row r="2137" spans="24:24" x14ac:dyDescent="0.2">
      <c r="X2137" s="233">
        <v>44504</v>
      </c>
    </row>
    <row r="2138" spans="24:24" x14ac:dyDescent="0.2">
      <c r="X2138" s="233">
        <v>44505</v>
      </c>
    </row>
    <row r="2139" spans="24:24" x14ac:dyDescent="0.2">
      <c r="X2139" s="233">
        <v>44506</v>
      </c>
    </row>
    <row r="2140" spans="24:24" x14ac:dyDescent="0.2">
      <c r="X2140" s="233">
        <v>44507</v>
      </c>
    </row>
    <row r="2141" spans="24:24" x14ac:dyDescent="0.2">
      <c r="X2141" s="233">
        <v>44508</v>
      </c>
    </row>
    <row r="2142" spans="24:24" x14ac:dyDescent="0.2">
      <c r="X2142" s="233">
        <v>44509</v>
      </c>
    </row>
    <row r="2143" spans="24:24" x14ac:dyDescent="0.2">
      <c r="X2143" s="233">
        <v>44510</v>
      </c>
    </row>
    <row r="2144" spans="24:24" x14ac:dyDescent="0.2">
      <c r="X2144" s="233">
        <v>44511</v>
      </c>
    </row>
    <row r="2145" spans="24:24" x14ac:dyDescent="0.2">
      <c r="X2145" s="233">
        <v>44512</v>
      </c>
    </row>
    <row r="2146" spans="24:24" x14ac:dyDescent="0.2">
      <c r="X2146" s="233">
        <v>44513</v>
      </c>
    </row>
    <row r="2147" spans="24:24" x14ac:dyDescent="0.2">
      <c r="X2147" s="233">
        <v>44514</v>
      </c>
    </row>
    <row r="2148" spans="24:24" x14ac:dyDescent="0.2">
      <c r="X2148" s="233">
        <v>44515</v>
      </c>
    </row>
    <row r="2149" spans="24:24" x14ac:dyDescent="0.2">
      <c r="X2149" s="233">
        <v>44516</v>
      </c>
    </row>
    <row r="2150" spans="24:24" x14ac:dyDescent="0.2">
      <c r="X2150" s="233">
        <v>44517</v>
      </c>
    </row>
    <row r="2151" spans="24:24" x14ac:dyDescent="0.2">
      <c r="X2151" s="233">
        <v>44518</v>
      </c>
    </row>
    <row r="2152" spans="24:24" x14ac:dyDescent="0.2">
      <c r="X2152" s="233">
        <v>44519</v>
      </c>
    </row>
    <row r="2153" spans="24:24" x14ac:dyDescent="0.2">
      <c r="X2153" s="233">
        <v>44520</v>
      </c>
    </row>
    <row r="2154" spans="24:24" x14ac:dyDescent="0.2">
      <c r="X2154" s="233">
        <v>44521</v>
      </c>
    </row>
    <row r="2155" spans="24:24" x14ac:dyDescent="0.2">
      <c r="X2155" s="233">
        <v>44522</v>
      </c>
    </row>
    <row r="2156" spans="24:24" x14ac:dyDescent="0.2">
      <c r="X2156" s="233">
        <v>44523</v>
      </c>
    </row>
    <row r="2157" spans="24:24" x14ac:dyDescent="0.2">
      <c r="X2157" s="233">
        <v>44524</v>
      </c>
    </row>
    <row r="2158" spans="24:24" x14ac:dyDescent="0.2">
      <c r="X2158" s="233">
        <v>44525</v>
      </c>
    </row>
    <row r="2159" spans="24:24" x14ac:dyDescent="0.2">
      <c r="X2159" s="233">
        <v>44526</v>
      </c>
    </row>
    <row r="2160" spans="24:24" x14ac:dyDescent="0.2">
      <c r="X2160" s="233">
        <v>44527</v>
      </c>
    </row>
    <row r="2161" spans="24:24" x14ac:dyDescent="0.2">
      <c r="X2161" s="233">
        <v>44528</v>
      </c>
    </row>
    <row r="2162" spans="24:24" x14ac:dyDescent="0.2">
      <c r="X2162" s="233">
        <v>44529</v>
      </c>
    </row>
    <row r="2163" spans="24:24" x14ac:dyDescent="0.2">
      <c r="X2163" s="233">
        <v>44530</v>
      </c>
    </row>
    <row r="2164" spans="24:24" x14ac:dyDescent="0.2">
      <c r="X2164" s="233">
        <v>44531</v>
      </c>
    </row>
    <row r="2165" spans="24:24" x14ac:dyDescent="0.2">
      <c r="X2165" s="233">
        <v>44532</v>
      </c>
    </row>
    <row r="2166" spans="24:24" x14ac:dyDescent="0.2">
      <c r="X2166" s="233">
        <v>44533</v>
      </c>
    </row>
    <row r="2167" spans="24:24" x14ac:dyDescent="0.2">
      <c r="X2167" s="233">
        <v>44534</v>
      </c>
    </row>
    <row r="2168" spans="24:24" x14ac:dyDescent="0.2">
      <c r="X2168" s="233">
        <v>44535</v>
      </c>
    </row>
    <row r="2169" spans="24:24" x14ac:dyDescent="0.2">
      <c r="X2169" s="233">
        <v>44536</v>
      </c>
    </row>
    <row r="2170" spans="24:24" x14ac:dyDescent="0.2">
      <c r="X2170" s="233">
        <v>44537</v>
      </c>
    </row>
    <row r="2171" spans="24:24" x14ac:dyDescent="0.2">
      <c r="X2171" s="233">
        <v>44538</v>
      </c>
    </row>
    <row r="2172" spans="24:24" x14ac:dyDescent="0.2">
      <c r="X2172" s="233">
        <v>44539</v>
      </c>
    </row>
    <row r="2173" spans="24:24" x14ac:dyDescent="0.2">
      <c r="X2173" s="233">
        <v>44540</v>
      </c>
    </row>
    <row r="2174" spans="24:24" x14ac:dyDescent="0.2">
      <c r="X2174" s="233">
        <v>44541</v>
      </c>
    </row>
    <row r="2175" spans="24:24" x14ac:dyDescent="0.2">
      <c r="X2175" s="233">
        <v>44542</v>
      </c>
    </row>
    <row r="2176" spans="24:24" x14ac:dyDescent="0.2">
      <c r="X2176" s="233">
        <v>44543</v>
      </c>
    </row>
    <row r="2177" spans="24:24" x14ac:dyDescent="0.2">
      <c r="X2177" s="233">
        <v>44544</v>
      </c>
    </row>
    <row r="2178" spans="24:24" x14ac:dyDescent="0.2">
      <c r="X2178" s="233">
        <v>44545</v>
      </c>
    </row>
    <row r="2179" spans="24:24" x14ac:dyDescent="0.2">
      <c r="X2179" s="233">
        <v>44546</v>
      </c>
    </row>
    <row r="2180" spans="24:24" x14ac:dyDescent="0.2">
      <c r="X2180" s="233">
        <v>44547</v>
      </c>
    </row>
    <row r="2181" spans="24:24" x14ac:dyDescent="0.2">
      <c r="X2181" s="233">
        <v>44548</v>
      </c>
    </row>
    <row r="2182" spans="24:24" x14ac:dyDescent="0.2">
      <c r="X2182" s="233">
        <v>44549</v>
      </c>
    </row>
    <row r="2183" spans="24:24" x14ac:dyDescent="0.2">
      <c r="X2183" s="233">
        <v>44550</v>
      </c>
    </row>
    <row r="2184" spans="24:24" x14ac:dyDescent="0.2">
      <c r="X2184" s="233">
        <v>44551</v>
      </c>
    </row>
    <row r="2185" spans="24:24" x14ac:dyDescent="0.2">
      <c r="X2185" s="233">
        <v>44552</v>
      </c>
    </row>
    <row r="2186" spans="24:24" x14ac:dyDescent="0.2">
      <c r="X2186" s="233">
        <v>44553</v>
      </c>
    </row>
    <row r="2187" spans="24:24" x14ac:dyDescent="0.2">
      <c r="X2187" s="233">
        <v>44554</v>
      </c>
    </row>
    <row r="2188" spans="24:24" x14ac:dyDescent="0.2">
      <c r="X2188" s="233">
        <v>44555</v>
      </c>
    </row>
    <row r="2189" spans="24:24" x14ac:dyDescent="0.2">
      <c r="X2189" s="233">
        <v>44556</v>
      </c>
    </row>
    <row r="2190" spans="24:24" x14ac:dyDescent="0.2">
      <c r="X2190" s="233">
        <v>44557</v>
      </c>
    </row>
    <row r="2191" spans="24:24" x14ac:dyDescent="0.2">
      <c r="X2191" s="233">
        <v>44558</v>
      </c>
    </row>
    <row r="2192" spans="24:24" x14ac:dyDescent="0.2">
      <c r="X2192" s="233">
        <v>44559</v>
      </c>
    </row>
    <row r="2193" spans="24:24" x14ac:dyDescent="0.2">
      <c r="X2193" s="233">
        <v>44560</v>
      </c>
    </row>
    <row r="2194" spans="24:24" x14ac:dyDescent="0.2">
      <c r="X2194" s="233">
        <v>44561</v>
      </c>
    </row>
    <row r="2195" spans="24:24" x14ac:dyDescent="0.2">
      <c r="X2195" s="233">
        <v>44562</v>
      </c>
    </row>
    <row r="2196" spans="24:24" x14ac:dyDescent="0.2">
      <c r="X2196" s="233">
        <v>44563</v>
      </c>
    </row>
    <row r="2197" spans="24:24" x14ac:dyDescent="0.2">
      <c r="X2197" s="233">
        <v>44564</v>
      </c>
    </row>
    <row r="2198" spans="24:24" x14ac:dyDescent="0.2">
      <c r="X2198" s="233">
        <v>44565</v>
      </c>
    </row>
    <row r="2199" spans="24:24" x14ac:dyDescent="0.2">
      <c r="X2199" s="233">
        <v>44566</v>
      </c>
    </row>
    <row r="2200" spans="24:24" x14ac:dyDescent="0.2">
      <c r="X2200" s="233">
        <v>44567</v>
      </c>
    </row>
    <row r="2201" spans="24:24" x14ac:dyDescent="0.2">
      <c r="X2201" s="233">
        <v>44568</v>
      </c>
    </row>
    <row r="2202" spans="24:24" x14ac:dyDescent="0.2">
      <c r="X2202" s="233">
        <v>44569</v>
      </c>
    </row>
    <row r="2203" spans="24:24" x14ac:dyDescent="0.2">
      <c r="X2203" s="233">
        <v>44570</v>
      </c>
    </row>
    <row r="2204" spans="24:24" x14ac:dyDescent="0.2">
      <c r="X2204" s="233">
        <v>44571</v>
      </c>
    </row>
    <row r="2205" spans="24:24" x14ac:dyDescent="0.2">
      <c r="X2205" s="233">
        <v>44572</v>
      </c>
    </row>
    <row r="2206" spans="24:24" x14ac:dyDescent="0.2">
      <c r="X2206" s="233">
        <v>44573</v>
      </c>
    </row>
    <row r="2207" spans="24:24" x14ac:dyDescent="0.2">
      <c r="X2207" s="233">
        <v>44574</v>
      </c>
    </row>
    <row r="2208" spans="24:24" x14ac:dyDescent="0.2">
      <c r="X2208" s="233">
        <v>44575</v>
      </c>
    </row>
    <row r="2209" spans="24:24" x14ac:dyDescent="0.2">
      <c r="X2209" s="233">
        <v>44576</v>
      </c>
    </row>
    <row r="2210" spans="24:24" x14ac:dyDescent="0.2">
      <c r="X2210" s="233">
        <v>44577</v>
      </c>
    </row>
    <row r="2211" spans="24:24" x14ac:dyDescent="0.2">
      <c r="X2211" s="233">
        <v>44578</v>
      </c>
    </row>
    <row r="2212" spans="24:24" x14ac:dyDescent="0.2">
      <c r="X2212" s="233">
        <v>44579</v>
      </c>
    </row>
    <row r="2213" spans="24:24" x14ac:dyDescent="0.2">
      <c r="X2213" s="233">
        <v>44580</v>
      </c>
    </row>
    <row r="2214" spans="24:24" x14ac:dyDescent="0.2">
      <c r="X2214" s="233">
        <v>44581</v>
      </c>
    </row>
    <row r="2215" spans="24:24" x14ac:dyDescent="0.2">
      <c r="X2215" s="233">
        <v>44582</v>
      </c>
    </row>
    <row r="2216" spans="24:24" x14ac:dyDescent="0.2">
      <c r="X2216" s="233">
        <v>44583</v>
      </c>
    </row>
    <row r="2217" spans="24:24" x14ac:dyDescent="0.2">
      <c r="X2217" s="233">
        <v>44584</v>
      </c>
    </row>
    <row r="2218" spans="24:24" x14ac:dyDescent="0.2">
      <c r="X2218" s="233">
        <v>44585</v>
      </c>
    </row>
    <row r="2219" spans="24:24" x14ac:dyDescent="0.2">
      <c r="X2219" s="233">
        <v>44586</v>
      </c>
    </row>
    <row r="2220" spans="24:24" x14ac:dyDescent="0.2">
      <c r="X2220" s="233">
        <v>44587</v>
      </c>
    </row>
    <row r="2221" spans="24:24" x14ac:dyDescent="0.2">
      <c r="X2221" s="233">
        <v>44588</v>
      </c>
    </row>
    <row r="2222" spans="24:24" x14ac:dyDescent="0.2">
      <c r="X2222" s="233">
        <v>44589</v>
      </c>
    </row>
    <row r="2223" spans="24:24" x14ac:dyDescent="0.2">
      <c r="X2223" s="233">
        <v>44590</v>
      </c>
    </row>
    <row r="2224" spans="24:24" x14ac:dyDescent="0.2">
      <c r="X2224" s="233">
        <v>44591</v>
      </c>
    </row>
    <row r="2225" spans="24:24" x14ac:dyDescent="0.2">
      <c r="X2225" s="233">
        <v>44592</v>
      </c>
    </row>
    <row r="2226" spans="24:24" x14ac:dyDescent="0.2">
      <c r="X2226" s="233">
        <v>44593</v>
      </c>
    </row>
    <row r="2227" spans="24:24" x14ac:dyDescent="0.2">
      <c r="X2227" s="233">
        <v>44594</v>
      </c>
    </row>
    <row r="2228" spans="24:24" x14ac:dyDescent="0.2">
      <c r="X2228" s="233">
        <v>44595</v>
      </c>
    </row>
    <row r="2229" spans="24:24" x14ac:dyDescent="0.2">
      <c r="X2229" s="233">
        <v>44596</v>
      </c>
    </row>
    <row r="2230" spans="24:24" x14ac:dyDescent="0.2">
      <c r="X2230" s="233">
        <v>44597</v>
      </c>
    </row>
    <row r="2231" spans="24:24" x14ac:dyDescent="0.2">
      <c r="X2231" s="233">
        <v>44598</v>
      </c>
    </row>
    <row r="2232" spans="24:24" x14ac:dyDescent="0.2">
      <c r="X2232" s="233">
        <v>44599</v>
      </c>
    </row>
    <row r="2233" spans="24:24" x14ac:dyDescent="0.2">
      <c r="X2233" s="233">
        <v>44600</v>
      </c>
    </row>
    <row r="2234" spans="24:24" x14ac:dyDescent="0.2">
      <c r="X2234" s="233">
        <v>44601</v>
      </c>
    </row>
    <row r="2235" spans="24:24" x14ac:dyDescent="0.2">
      <c r="X2235" s="233">
        <v>44602</v>
      </c>
    </row>
    <row r="2236" spans="24:24" x14ac:dyDescent="0.2">
      <c r="X2236" s="233">
        <v>44603</v>
      </c>
    </row>
    <row r="2237" spans="24:24" x14ac:dyDescent="0.2">
      <c r="X2237" s="233">
        <v>44604</v>
      </c>
    </row>
    <row r="2238" spans="24:24" x14ac:dyDescent="0.2">
      <c r="X2238" s="233">
        <v>44605</v>
      </c>
    </row>
    <row r="2239" spans="24:24" x14ac:dyDescent="0.2">
      <c r="X2239" s="233">
        <v>44606</v>
      </c>
    </row>
    <row r="2240" spans="24:24" x14ac:dyDescent="0.2">
      <c r="X2240" s="233">
        <v>44607</v>
      </c>
    </row>
    <row r="2241" spans="24:24" x14ac:dyDescent="0.2">
      <c r="X2241" s="233">
        <v>44608</v>
      </c>
    </row>
    <row r="2242" spans="24:24" x14ac:dyDescent="0.2">
      <c r="X2242" s="233">
        <v>44609</v>
      </c>
    </row>
    <row r="2243" spans="24:24" x14ac:dyDescent="0.2">
      <c r="X2243" s="233">
        <v>44610</v>
      </c>
    </row>
    <row r="2244" spans="24:24" x14ac:dyDescent="0.2">
      <c r="X2244" s="233">
        <v>44611</v>
      </c>
    </row>
    <row r="2245" spans="24:24" x14ac:dyDescent="0.2">
      <c r="X2245" s="233">
        <v>44612</v>
      </c>
    </row>
    <row r="2246" spans="24:24" x14ac:dyDescent="0.2">
      <c r="X2246" s="233">
        <v>44613</v>
      </c>
    </row>
    <row r="2247" spans="24:24" x14ac:dyDescent="0.2">
      <c r="X2247" s="233">
        <v>44614</v>
      </c>
    </row>
    <row r="2248" spans="24:24" x14ac:dyDescent="0.2">
      <c r="X2248" s="233">
        <v>44615</v>
      </c>
    </row>
    <row r="2249" spans="24:24" x14ac:dyDescent="0.2">
      <c r="X2249" s="233">
        <v>44616</v>
      </c>
    </row>
    <row r="2250" spans="24:24" x14ac:dyDescent="0.2">
      <c r="X2250" s="233">
        <v>44617</v>
      </c>
    </row>
    <row r="2251" spans="24:24" x14ac:dyDescent="0.2">
      <c r="X2251" s="233">
        <v>44618</v>
      </c>
    </row>
    <row r="2252" spans="24:24" x14ac:dyDescent="0.2">
      <c r="X2252" s="233">
        <v>44619</v>
      </c>
    </row>
    <row r="2253" spans="24:24" x14ac:dyDescent="0.2">
      <c r="X2253" s="233">
        <v>44620</v>
      </c>
    </row>
    <row r="2254" spans="24:24" x14ac:dyDescent="0.2">
      <c r="X2254" s="233">
        <v>44621</v>
      </c>
    </row>
    <row r="2255" spans="24:24" x14ac:dyDescent="0.2">
      <c r="X2255" s="233">
        <v>44622</v>
      </c>
    </row>
    <row r="2256" spans="24:24" x14ac:dyDescent="0.2">
      <c r="X2256" s="233">
        <v>44623</v>
      </c>
    </row>
    <row r="2257" spans="24:24" x14ac:dyDescent="0.2">
      <c r="X2257" s="233">
        <v>44624</v>
      </c>
    </row>
    <row r="2258" spans="24:24" x14ac:dyDescent="0.2">
      <c r="X2258" s="233">
        <v>44625</v>
      </c>
    </row>
    <row r="2259" spans="24:24" x14ac:dyDescent="0.2">
      <c r="X2259" s="233">
        <v>44626</v>
      </c>
    </row>
    <row r="2260" spans="24:24" x14ac:dyDescent="0.2">
      <c r="X2260" s="233">
        <v>44627</v>
      </c>
    </row>
    <row r="2261" spans="24:24" x14ac:dyDescent="0.2">
      <c r="X2261" s="233">
        <v>44628</v>
      </c>
    </row>
    <row r="2262" spans="24:24" x14ac:dyDescent="0.2">
      <c r="X2262" s="233">
        <v>44629</v>
      </c>
    </row>
    <row r="2263" spans="24:24" x14ac:dyDescent="0.2">
      <c r="X2263" s="233">
        <v>44630</v>
      </c>
    </row>
    <row r="2264" spans="24:24" x14ac:dyDescent="0.2">
      <c r="X2264" s="233">
        <v>44631</v>
      </c>
    </row>
    <row r="2265" spans="24:24" x14ac:dyDescent="0.2">
      <c r="X2265" s="233">
        <v>44632</v>
      </c>
    </row>
    <row r="2266" spans="24:24" x14ac:dyDescent="0.2">
      <c r="X2266" s="233">
        <v>44633</v>
      </c>
    </row>
    <row r="2267" spans="24:24" x14ac:dyDescent="0.2">
      <c r="X2267" s="233">
        <v>44634</v>
      </c>
    </row>
    <row r="2268" spans="24:24" x14ac:dyDescent="0.2">
      <c r="X2268" s="233">
        <v>44635</v>
      </c>
    </row>
    <row r="2269" spans="24:24" x14ac:dyDescent="0.2">
      <c r="X2269" s="233">
        <v>44636</v>
      </c>
    </row>
    <row r="2270" spans="24:24" x14ac:dyDescent="0.2">
      <c r="X2270" s="233">
        <v>44637</v>
      </c>
    </row>
    <row r="2271" spans="24:24" x14ac:dyDescent="0.2">
      <c r="X2271" s="233">
        <v>44638</v>
      </c>
    </row>
    <row r="2272" spans="24:24" x14ac:dyDescent="0.2">
      <c r="X2272" s="233">
        <v>44639</v>
      </c>
    </row>
    <row r="2273" spans="24:24" x14ac:dyDescent="0.2">
      <c r="X2273" s="233">
        <v>44640</v>
      </c>
    </row>
    <row r="2274" spans="24:24" x14ac:dyDescent="0.2">
      <c r="X2274" s="233">
        <v>44641</v>
      </c>
    </row>
    <row r="2275" spans="24:24" x14ac:dyDescent="0.2">
      <c r="X2275" s="233">
        <v>44642</v>
      </c>
    </row>
    <row r="2276" spans="24:24" x14ac:dyDescent="0.2">
      <c r="X2276" s="233">
        <v>44643</v>
      </c>
    </row>
    <row r="2277" spans="24:24" x14ac:dyDescent="0.2">
      <c r="X2277" s="233">
        <v>44644</v>
      </c>
    </row>
    <row r="2278" spans="24:24" x14ac:dyDescent="0.2">
      <c r="X2278" s="233">
        <v>44645</v>
      </c>
    </row>
    <row r="2279" spans="24:24" x14ac:dyDescent="0.2">
      <c r="X2279" s="233">
        <v>44646</v>
      </c>
    </row>
    <row r="2280" spans="24:24" x14ac:dyDescent="0.2">
      <c r="X2280" s="233">
        <v>44647</v>
      </c>
    </row>
    <row r="2281" spans="24:24" x14ac:dyDescent="0.2">
      <c r="X2281" s="233">
        <v>44648</v>
      </c>
    </row>
    <row r="2282" spans="24:24" x14ac:dyDescent="0.2">
      <c r="X2282" s="233">
        <v>44649</v>
      </c>
    </row>
    <row r="2283" spans="24:24" x14ac:dyDescent="0.2">
      <c r="X2283" s="233">
        <v>44650</v>
      </c>
    </row>
    <row r="2284" spans="24:24" x14ac:dyDescent="0.2">
      <c r="X2284" s="233">
        <v>44651</v>
      </c>
    </row>
    <row r="2285" spans="24:24" x14ac:dyDescent="0.2">
      <c r="X2285" s="233">
        <v>44652</v>
      </c>
    </row>
    <row r="2286" spans="24:24" x14ac:dyDescent="0.2">
      <c r="X2286" s="233">
        <v>44653</v>
      </c>
    </row>
    <row r="2287" spans="24:24" x14ac:dyDescent="0.2">
      <c r="X2287" s="233">
        <v>44654</v>
      </c>
    </row>
    <row r="2288" spans="24:24" x14ac:dyDescent="0.2">
      <c r="X2288" s="233">
        <v>44655</v>
      </c>
    </row>
    <row r="2289" spans="24:24" x14ac:dyDescent="0.2">
      <c r="X2289" s="233">
        <v>44656</v>
      </c>
    </row>
    <row r="2290" spans="24:24" x14ac:dyDescent="0.2">
      <c r="X2290" s="233">
        <v>44657</v>
      </c>
    </row>
    <row r="2291" spans="24:24" x14ac:dyDescent="0.2">
      <c r="X2291" s="233">
        <v>44658</v>
      </c>
    </row>
    <row r="2292" spans="24:24" x14ac:dyDescent="0.2">
      <c r="X2292" s="233">
        <v>44659</v>
      </c>
    </row>
    <row r="2293" spans="24:24" x14ac:dyDescent="0.2">
      <c r="X2293" s="233">
        <v>44660</v>
      </c>
    </row>
    <row r="2294" spans="24:24" x14ac:dyDescent="0.2">
      <c r="X2294" s="233">
        <v>44661</v>
      </c>
    </row>
    <row r="2295" spans="24:24" x14ac:dyDescent="0.2">
      <c r="X2295" s="233">
        <v>44662</v>
      </c>
    </row>
    <row r="2296" spans="24:24" x14ac:dyDescent="0.2">
      <c r="X2296" s="233">
        <v>44663</v>
      </c>
    </row>
    <row r="2297" spans="24:24" x14ac:dyDescent="0.2">
      <c r="X2297" s="233">
        <v>44664</v>
      </c>
    </row>
    <row r="2298" spans="24:24" x14ac:dyDescent="0.2">
      <c r="X2298" s="233">
        <v>44665</v>
      </c>
    </row>
    <row r="2299" spans="24:24" x14ac:dyDescent="0.2">
      <c r="X2299" s="233">
        <v>44666</v>
      </c>
    </row>
    <row r="2300" spans="24:24" x14ac:dyDescent="0.2">
      <c r="X2300" s="233">
        <v>44667</v>
      </c>
    </row>
    <row r="2301" spans="24:24" x14ac:dyDescent="0.2">
      <c r="X2301" s="233">
        <v>44668</v>
      </c>
    </row>
    <row r="2302" spans="24:24" x14ac:dyDescent="0.2">
      <c r="X2302" s="233">
        <v>44669</v>
      </c>
    </row>
    <row r="2303" spans="24:24" x14ac:dyDescent="0.2">
      <c r="X2303" s="233">
        <v>44670</v>
      </c>
    </row>
    <row r="2304" spans="24:24" x14ac:dyDescent="0.2">
      <c r="X2304" s="233">
        <v>44671</v>
      </c>
    </row>
    <row r="2305" spans="24:24" x14ac:dyDescent="0.2">
      <c r="X2305" s="233">
        <v>44672</v>
      </c>
    </row>
    <row r="2306" spans="24:24" x14ac:dyDescent="0.2">
      <c r="X2306" s="233">
        <v>44673</v>
      </c>
    </row>
    <row r="2307" spans="24:24" x14ac:dyDescent="0.2">
      <c r="X2307" s="233">
        <v>44674</v>
      </c>
    </row>
    <row r="2308" spans="24:24" x14ac:dyDescent="0.2">
      <c r="X2308" s="233">
        <v>44675</v>
      </c>
    </row>
    <row r="2309" spans="24:24" x14ac:dyDescent="0.2">
      <c r="X2309" s="233">
        <v>44676</v>
      </c>
    </row>
    <row r="2310" spans="24:24" x14ac:dyDescent="0.2">
      <c r="X2310" s="233">
        <v>44677</v>
      </c>
    </row>
    <row r="2311" spans="24:24" x14ac:dyDescent="0.2">
      <c r="X2311" s="233">
        <v>44678</v>
      </c>
    </row>
    <row r="2312" spans="24:24" x14ac:dyDescent="0.2">
      <c r="X2312" s="233">
        <v>44679</v>
      </c>
    </row>
    <row r="2313" spans="24:24" x14ac:dyDescent="0.2">
      <c r="X2313" s="233">
        <v>44680</v>
      </c>
    </row>
    <row r="2314" spans="24:24" x14ac:dyDescent="0.2">
      <c r="X2314" s="233">
        <v>44681</v>
      </c>
    </row>
    <row r="2315" spans="24:24" x14ac:dyDescent="0.2">
      <c r="X2315" s="233">
        <v>44682</v>
      </c>
    </row>
    <row r="2316" spans="24:24" x14ac:dyDescent="0.2">
      <c r="X2316" s="233">
        <v>44683</v>
      </c>
    </row>
    <row r="2317" spans="24:24" x14ac:dyDescent="0.2">
      <c r="X2317" s="233">
        <v>44684</v>
      </c>
    </row>
    <row r="2318" spans="24:24" x14ac:dyDescent="0.2">
      <c r="X2318" s="233">
        <v>44685</v>
      </c>
    </row>
    <row r="2319" spans="24:24" x14ac:dyDescent="0.2">
      <c r="X2319" s="233">
        <v>44686</v>
      </c>
    </row>
    <row r="2320" spans="24:24" x14ac:dyDescent="0.2">
      <c r="X2320" s="233">
        <v>44687</v>
      </c>
    </row>
    <row r="2321" spans="24:24" x14ac:dyDescent="0.2">
      <c r="X2321" s="233">
        <v>44688</v>
      </c>
    </row>
    <row r="2322" spans="24:24" x14ac:dyDescent="0.2">
      <c r="X2322" s="233">
        <v>44689</v>
      </c>
    </row>
    <row r="2323" spans="24:24" x14ac:dyDescent="0.2">
      <c r="X2323" s="233">
        <v>44690</v>
      </c>
    </row>
    <row r="2324" spans="24:24" x14ac:dyDescent="0.2">
      <c r="X2324" s="233">
        <v>44691</v>
      </c>
    </row>
    <row r="2325" spans="24:24" x14ac:dyDescent="0.2">
      <c r="X2325" s="233">
        <v>44692</v>
      </c>
    </row>
    <row r="2326" spans="24:24" x14ac:dyDescent="0.2">
      <c r="X2326" s="233">
        <v>44693</v>
      </c>
    </row>
    <row r="2327" spans="24:24" x14ac:dyDescent="0.2">
      <c r="X2327" s="233">
        <v>44694</v>
      </c>
    </row>
    <row r="2328" spans="24:24" x14ac:dyDescent="0.2">
      <c r="X2328" s="233">
        <v>44695</v>
      </c>
    </row>
    <row r="2329" spans="24:24" x14ac:dyDescent="0.2">
      <c r="X2329" s="233">
        <v>44696</v>
      </c>
    </row>
    <row r="2330" spans="24:24" x14ac:dyDescent="0.2">
      <c r="X2330" s="233">
        <v>44697</v>
      </c>
    </row>
    <row r="2331" spans="24:24" x14ac:dyDescent="0.2">
      <c r="X2331" s="233">
        <v>44698</v>
      </c>
    </row>
    <row r="2332" spans="24:24" x14ac:dyDescent="0.2">
      <c r="X2332" s="233">
        <v>44699</v>
      </c>
    </row>
    <row r="2333" spans="24:24" x14ac:dyDescent="0.2">
      <c r="X2333" s="233">
        <v>44700</v>
      </c>
    </row>
    <row r="2334" spans="24:24" x14ac:dyDescent="0.2">
      <c r="X2334" s="233">
        <v>44701</v>
      </c>
    </row>
    <row r="2335" spans="24:24" x14ac:dyDescent="0.2">
      <c r="X2335" s="233">
        <v>44702</v>
      </c>
    </row>
    <row r="2336" spans="24:24" x14ac:dyDescent="0.2">
      <c r="X2336" s="233">
        <v>44703</v>
      </c>
    </row>
    <row r="2337" spans="24:24" x14ac:dyDescent="0.2">
      <c r="X2337" s="233">
        <v>44704</v>
      </c>
    </row>
    <row r="2338" spans="24:24" x14ac:dyDescent="0.2">
      <c r="X2338" s="233">
        <v>44705</v>
      </c>
    </row>
    <row r="2339" spans="24:24" x14ac:dyDescent="0.2">
      <c r="X2339" s="233">
        <v>44706</v>
      </c>
    </row>
    <row r="2340" spans="24:24" x14ac:dyDescent="0.2">
      <c r="X2340" s="233">
        <v>44707</v>
      </c>
    </row>
    <row r="2341" spans="24:24" x14ac:dyDescent="0.2">
      <c r="X2341" s="233">
        <v>44708</v>
      </c>
    </row>
    <row r="2342" spans="24:24" x14ac:dyDescent="0.2">
      <c r="X2342" s="233">
        <v>44709</v>
      </c>
    </row>
    <row r="2343" spans="24:24" x14ac:dyDescent="0.2">
      <c r="X2343" s="233">
        <v>44710</v>
      </c>
    </row>
    <row r="2344" spans="24:24" x14ac:dyDescent="0.2">
      <c r="X2344" s="233">
        <v>44711</v>
      </c>
    </row>
    <row r="2345" spans="24:24" x14ac:dyDescent="0.2">
      <c r="X2345" s="233">
        <v>44712</v>
      </c>
    </row>
    <row r="2346" spans="24:24" x14ac:dyDescent="0.2">
      <c r="X2346" s="233">
        <v>44713</v>
      </c>
    </row>
    <row r="2347" spans="24:24" x14ac:dyDescent="0.2">
      <c r="X2347" s="233">
        <v>44714</v>
      </c>
    </row>
    <row r="2348" spans="24:24" x14ac:dyDescent="0.2">
      <c r="X2348" s="233">
        <v>44715</v>
      </c>
    </row>
    <row r="2349" spans="24:24" x14ac:dyDescent="0.2">
      <c r="X2349" s="233">
        <v>44716</v>
      </c>
    </row>
    <row r="2350" spans="24:24" x14ac:dyDescent="0.2">
      <c r="X2350" s="233">
        <v>44717</v>
      </c>
    </row>
    <row r="2351" spans="24:24" x14ac:dyDescent="0.2">
      <c r="X2351" s="233">
        <v>44718</v>
      </c>
    </row>
    <row r="2352" spans="24:24" x14ac:dyDescent="0.2">
      <c r="X2352" s="233">
        <v>44719</v>
      </c>
    </row>
    <row r="2353" spans="24:24" x14ac:dyDescent="0.2">
      <c r="X2353" s="233">
        <v>44720</v>
      </c>
    </row>
    <row r="2354" spans="24:24" x14ac:dyDescent="0.2">
      <c r="X2354" s="233">
        <v>44721</v>
      </c>
    </row>
    <row r="2355" spans="24:24" x14ac:dyDescent="0.2">
      <c r="X2355" s="233">
        <v>44722</v>
      </c>
    </row>
    <row r="2356" spans="24:24" x14ac:dyDescent="0.2">
      <c r="X2356" s="233">
        <v>44723</v>
      </c>
    </row>
    <row r="2357" spans="24:24" x14ac:dyDescent="0.2">
      <c r="X2357" s="233">
        <v>44724</v>
      </c>
    </row>
    <row r="2358" spans="24:24" x14ac:dyDescent="0.2">
      <c r="X2358" s="233">
        <v>44725</v>
      </c>
    </row>
    <row r="2359" spans="24:24" x14ac:dyDescent="0.2">
      <c r="X2359" s="233">
        <v>44726</v>
      </c>
    </row>
    <row r="2360" spans="24:24" x14ac:dyDescent="0.2">
      <c r="X2360" s="233">
        <v>44727</v>
      </c>
    </row>
    <row r="2361" spans="24:24" x14ac:dyDescent="0.2">
      <c r="X2361" s="233">
        <v>44728</v>
      </c>
    </row>
    <row r="2362" spans="24:24" x14ac:dyDescent="0.2">
      <c r="X2362" s="233">
        <v>44729</v>
      </c>
    </row>
    <row r="2363" spans="24:24" x14ac:dyDescent="0.2">
      <c r="X2363" s="233">
        <v>44730</v>
      </c>
    </row>
    <row r="2364" spans="24:24" x14ac:dyDescent="0.2">
      <c r="X2364" s="233">
        <v>44731</v>
      </c>
    </row>
    <row r="2365" spans="24:24" x14ac:dyDescent="0.2">
      <c r="X2365" s="233">
        <v>44732</v>
      </c>
    </row>
    <row r="2366" spans="24:24" x14ac:dyDescent="0.2">
      <c r="X2366" s="233">
        <v>44733</v>
      </c>
    </row>
    <row r="2367" spans="24:24" x14ac:dyDescent="0.2">
      <c r="X2367" s="233">
        <v>44734</v>
      </c>
    </row>
    <row r="2368" spans="24:24" x14ac:dyDescent="0.2">
      <c r="X2368" s="233">
        <v>44735</v>
      </c>
    </row>
    <row r="2369" spans="24:24" x14ac:dyDescent="0.2">
      <c r="X2369" s="233">
        <v>44736</v>
      </c>
    </row>
    <row r="2370" spans="24:24" x14ac:dyDescent="0.2">
      <c r="X2370" s="233">
        <v>44737</v>
      </c>
    </row>
    <row r="2371" spans="24:24" x14ac:dyDescent="0.2">
      <c r="X2371" s="233">
        <v>44738</v>
      </c>
    </row>
    <row r="2372" spans="24:24" x14ac:dyDescent="0.2">
      <c r="X2372" s="233">
        <v>44739</v>
      </c>
    </row>
    <row r="2373" spans="24:24" x14ac:dyDescent="0.2">
      <c r="X2373" s="233">
        <v>44740</v>
      </c>
    </row>
    <row r="2374" spans="24:24" x14ac:dyDescent="0.2">
      <c r="X2374" s="233">
        <v>44741</v>
      </c>
    </row>
    <row r="2375" spans="24:24" x14ac:dyDescent="0.2">
      <c r="X2375" s="233">
        <v>44742</v>
      </c>
    </row>
    <row r="2376" spans="24:24" x14ac:dyDescent="0.2">
      <c r="X2376" s="233">
        <v>44743</v>
      </c>
    </row>
    <row r="2377" spans="24:24" x14ac:dyDescent="0.2">
      <c r="X2377" s="233">
        <v>44744</v>
      </c>
    </row>
    <row r="2378" spans="24:24" x14ac:dyDescent="0.2">
      <c r="X2378" s="233">
        <v>44745</v>
      </c>
    </row>
    <row r="2379" spans="24:24" x14ac:dyDescent="0.2">
      <c r="X2379" s="233">
        <v>44746</v>
      </c>
    </row>
    <row r="2380" spans="24:24" x14ac:dyDescent="0.2">
      <c r="X2380" s="233">
        <v>44747</v>
      </c>
    </row>
    <row r="2381" spans="24:24" x14ac:dyDescent="0.2">
      <c r="X2381" s="233">
        <v>44748</v>
      </c>
    </row>
    <row r="2382" spans="24:24" x14ac:dyDescent="0.2">
      <c r="X2382" s="233">
        <v>44749</v>
      </c>
    </row>
    <row r="2383" spans="24:24" x14ac:dyDescent="0.2">
      <c r="X2383" s="233">
        <v>44750</v>
      </c>
    </row>
    <row r="2384" spans="24:24" x14ac:dyDescent="0.2">
      <c r="X2384" s="233">
        <v>44751</v>
      </c>
    </row>
    <row r="2385" spans="24:24" x14ac:dyDescent="0.2">
      <c r="X2385" s="233">
        <v>44752</v>
      </c>
    </row>
    <row r="2386" spans="24:24" x14ac:dyDescent="0.2">
      <c r="X2386" s="233">
        <v>44753</v>
      </c>
    </row>
    <row r="2387" spans="24:24" x14ac:dyDescent="0.2">
      <c r="X2387" s="233">
        <v>44754</v>
      </c>
    </row>
    <row r="2388" spans="24:24" x14ac:dyDescent="0.2">
      <c r="X2388" s="233">
        <v>44755</v>
      </c>
    </row>
    <row r="2389" spans="24:24" x14ac:dyDescent="0.2">
      <c r="X2389" s="233">
        <v>44756</v>
      </c>
    </row>
    <row r="2390" spans="24:24" x14ac:dyDescent="0.2">
      <c r="X2390" s="233">
        <v>44757</v>
      </c>
    </row>
    <row r="2391" spans="24:24" x14ac:dyDescent="0.2">
      <c r="X2391" s="233">
        <v>44758</v>
      </c>
    </row>
    <row r="2392" spans="24:24" x14ac:dyDescent="0.2">
      <c r="X2392" s="233">
        <v>44759</v>
      </c>
    </row>
    <row r="2393" spans="24:24" x14ac:dyDescent="0.2">
      <c r="X2393" s="233">
        <v>44760</v>
      </c>
    </row>
    <row r="2394" spans="24:24" x14ac:dyDescent="0.2">
      <c r="X2394" s="233">
        <v>44761</v>
      </c>
    </row>
    <row r="2395" spans="24:24" x14ac:dyDescent="0.2">
      <c r="X2395" s="233">
        <v>44762</v>
      </c>
    </row>
    <row r="2396" spans="24:24" x14ac:dyDescent="0.2">
      <c r="X2396" s="233">
        <v>44763</v>
      </c>
    </row>
    <row r="2397" spans="24:24" x14ac:dyDescent="0.2">
      <c r="X2397" s="233">
        <v>44764</v>
      </c>
    </row>
    <row r="2398" spans="24:24" x14ac:dyDescent="0.2">
      <c r="X2398" s="233">
        <v>44765</v>
      </c>
    </row>
    <row r="2399" spans="24:24" x14ac:dyDescent="0.2">
      <c r="X2399" s="233">
        <v>44766</v>
      </c>
    </row>
    <row r="2400" spans="24:24" x14ac:dyDescent="0.2">
      <c r="X2400" s="233">
        <v>44767</v>
      </c>
    </row>
    <row r="2401" spans="24:24" x14ac:dyDescent="0.2">
      <c r="X2401" s="233">
        <v>44768</v>
      </c>
    </row>
    <row r="2402" spans="24:24" x14ac:dyDescent="0.2">
      <c r="X2402" s="233">
        <v>44769</v>
      </c>
    </row>
    <row r="2403" spans="24:24" x14ac:dyDescent="0.2">
      <c r="X2403" s="233">
        <v>44770</v>
      </c>
    </row>
    <row r="2404" spans="24:24" x14ac:dyDescent="0.2">
      <c r="X2404" s="233">
        <v>44771</v>
      </c>
    </row>
    <row r="2405" spans="24:24" x14ac:dyDescent="0.2">
      <c r="X2405" s="233">
        <v>44772</v>
      </c>
    </row>
    <row r="2406" spans="24:24" x14ac:dyDescent="0.2">
      <c r="X2406" s="233">
        <v>44773</v>
      </c>
    </row>
    <row r="2407" spans="24:24" x14ac:dyDescent="0.2">
      <c r="X2407" s="233">
        <v>44774</v>
      </c>
    </row>
    <row r="2408" spans="24:24" x14ac:dyDescent="0.2">
      <c r="X2408" s="233">
        <v>44775</v>
      </c>
    </row>
    <row r="2409" spans="24:24" x14ac:dyDescent="0.2">
      <c r="X2409" s="233">
        <v>44776</v>
      </c>
    </row>
    <row r="2410" spans="24:24" x14ac:dyDescent="0.2">
      <c r="X2410" s="233">
        <v>44777</v>
      </c>
    </row>
    <row r="2411" spans="24:24" x14ac:dyDescent="0.2">
      <c r="X2411" s="233">
        <v>44778</v>
      </c>
    </row>
    <row r="2412" spans="24:24" x14ac:dyDescent="0.2">
      <c r="X2412" s="233">
        <v>44779</v>
      </c>
    </row>
    <row r="2413" spans="24:24" x14ac:dyDescent="0.2">
      <c r="X2413" s="233">
        <v>44780</v>
      </c>
    </row>
    <row r="2414" spans="24:24" x14ac:dyDescent="0.2">
      <c r="X2414" s="233">
        <v>44781</v>
      </c>
    </row>
    <row r="2415" spans="24:24" x14ac:dyDescent="0.2">
      <c r="X2415" s="233">
        <v>44782</v>
      </c>
    </row>
    <row r="2416" spans="24:24" x14ac:dyDescent="0.2">
      <c r="X2416" s="233">
        <v>44783</v>
      </c>
    </row>
    <row r="2417" spans="24:24" x14ac:dyDescent="0.2">
      <c r="X2417" s="233">
        <v>44784</v>
      </c>
    </row>
    <row r="2418" spans="24:24" x14ac:dyDescent="0.2">
      <c r="X2418" s="233">
        <v>44785</v>
      </c>
    </row>
    <row r="2419" spans="24:24" x14ac:dyDescent="0.2">
      <c r="X2419" s="233">
        <v>44786</v>
      </c>
    </row>
    <row r="2420" spans="24:24" x14ac:dyDescent="0.2">
      <c r="X2420" s="233">
        <v>44787</v>
      </c>
    </row>
    <row r="2421" spans="24:24" x14ac:dyDescent="0.2">
      <c r="X2421" s="233">
        <v>44788</v>
      </c>
    </row>
    <row r="2422" spans="24:24" x14ac:dyDescent="0.2">
      <c r="X2422" s="233">
        <v>44789</v>
      </c>
    </row>
    <row r="2423" spans="24:24" x14ac:dyDescent="0.2">
      <c r="X2423" s="233">
        <v>44790</v>
      </c>
    </row>
    <row r="2424" spans="24:24" x14ac:dyDescent="0.2">
      <c r="X2424" s="233">
        <v>44791</v>
      </c>
    </row>
    <row r="2425" spans="24:24" x14ac:dyDescent="0.2">
      <c r="X2425" s="233">
        <v>44792</v>
      </c>
    </row>
    <row r="2426" spans="24:24" x14ac:dyDescent="0.2">
      <c r="X2426" s="233">
        <v>44793</v>
      </c>
    </row>
    <row r="2427" spans="24:24" x14ac:dyDescent="0.2">
      <c r="X2427" s="233">
        <v>44794</v>
      </c>
    </row>
    <row r="2428" spans="24:24" x14ac:dyDescent="0.2">
      <c r="X2428" s="233">
        <v>44795</v>
      </c>
    </row>
    <row r="2429" spans="24:24" x14ac:dyDescent="0.2">
      <c r="X2429" s="233">
        <v>44796</v>
      </c>
    </row>
    <row r="2430" spans="24:24" x14ac:dyDescent="0.2">
      <c r="X2430" s="233">
        <v>44797</v>
      </c>
    </row>
    <row r="2431" spans="24:24" x14ac:dyDescent="0.2">
      <c r="X2431" s="233">
        <v>44798</v>
      </c>
    </row>
    <row r="2432" spans="24:24" x14ac:dyDescent="0.2">
      <c r="X2432" s="233">
        <v>44799</v>
      </c>
    </row>
    <row r="2433" spans="24:24" x14ac:dyDescent="0.2">
      <c r="X2433" s="233">
        <v>44800</v>
      </c>
    </row>
    <row r="2434" spans="24:24" x14ac:dyDescent="0.2">
      <c r="X2434" s="233">
        <v>44801</v>
      </c>
    </row>
    <row r="2435" spans="24:24" x14ac:dyDescent="0.2">
      <c r="X2435" s="233">
        <v>44802</v>
      </c>
    </row>
    <row r="2436" spans="24:24" x14ac:dyDescent="0.2">
      <c r="X2436" s="233">
        <v>44803</v>
      </c>
    </row>
    <row r="2437" spans="24:24" x14ac:dyDescent="0.2">
      <c r="X2437" s="233">
        <v>44804</v>
      </c>
    </row>
    <row r="2438" spans="24:24" x14ac:dyDescent="0.2">
      <c r="X2438" s="233">
        <v>44805</v>
      </c>
    </row>
    <row r="2439" spans="24:24" x14ac:dyDescent="0.2">
      <c r="X2439" s="233">
        <v>44806</v>
      </c>
    </row>
    <row r="2440" spans="24:24" x14ac:dyDescent="0.2">
      <c r="X2440" s="233">
        <v>44807</v>
      </c>
    </row>
    <row r="2441" spans="24:24" x14ac:dyDescent="0.2">
      <c r="X2441" s="233">
        <v>44808</v>
      </c>
    </row>
    <row r="2442" spans="24:24" x14ac:dyDescent="0.2">
      <c r="X2442" s="233">
        <v>44809</v>
      </c>
    </row>
    <row r="2443" spans="24:24" x14ac:dyDescent="0.2">
      <c r="X2443" s="233">
        <v>44810</v>
      </c>
    </row>
    <row r="2444" spans="24:24" x14ac:dyDescent="0.2">
      <c r="X2444" s="233">
        <v>44811</v>
      </c>
    </row>
    <row r="2445" spans="24:24" x14ac:dyDescent="0.2">
      <c r="X2445" s="233">
        <v>44812</v>
      </c>
    </row>
    <row r="2446" spans="24:24" x14ac:dyDescent="0.2">
      <c r="X2446" s="233">
        <v>44813</v>
      </c>
    </row>
    <row r="2447" spans="24:24" x14ac:dyDescent="0.2">
      <c r="X2447" s="233">
        <v>44814</v>
      </c>
    </row>
    <row r="2448" spans="24:24" x14ac:dyDescent="0.2">
      <c r="X2448" s="233">
        <v>44815</v>
      </c>
    </row>
    <row r="2449" spans="24:24" x14ac:dyDescent="0.2">
      <c r="X2449" s="233">
        <v>44816</v>
      </c>
    </row>
    <row r="2450" spans="24:24" x14ac:dyDescent="0.2">
      <c r="X2450" s="233">
        <v>44817</v>
      </c>
    </row>
    <row r="2451" spans="24:24" x14ac:dyDescent="0.2">
      <c r="X2451" s="233">
        <v>44818</v>
      </c>
    </row>
    <row r="2452" spans="24:24" x14ac:dyDescent="0.2">
      <c r="X2452" s="233">
        <v>44819</v>
      </c>
    </row>
    <row r="2453" spans="24:24" x14ac:dyDescent="0.2">
      <c r="X2453" s="233">
        <v>44820</v>
      </c>
    </row>
    <row r="2454" spans="24:24" x14ac:dyDescent="0.2">
      <c r="X2454" s="233">
        <v>44821</v>
      </c>
    </row>
    <row r="2455" spans="24:24" x14ac:dyDescent="0.2">
      <c r="X2455" s="233">
        <v>44822</v>
      </c>
    </row>
    <row r="2456" spans="24:24" x14ac:dyDescent="0.2">
      <c r="X2456" s="233">
        <v>44823</v>
      </c>
    </row>
    <row r="2457" spans="24:24" x14ac:dyDescent="0.2">
      <c r="X2457" s="233">
        <v>44824</v>
      </c>
    </row>
    <row r="2458" spans="24:24" x14ac:dyDescent="0.2">
      <c r="X2458" s="233">
        <v>44825</v>
      </c>
    </row>
    <row r="2459" spans="24:24" x14ac:dyDescent="0.2">
      <c r="X2459" s="233">
        <v>44826</v>
      </c>
    </row>
    <row r="2460" spans="24:24" x14ac:dyDescent="0.2">
      <c r="X2460" s="233">
        <v>44827</v>
      </c>
    </row>
    <row r="2461" spans="24:24" x14ac:dyDescent="0.2">
      <c r="X2461" s="233">
        <v>44828</v>
      </c>
    </row>
    <row r="2462" spans="24:24" x14ac:dyDescent="0.2">
      <c r="X2462" s="233">
        <v>44829</v>
      </c>
    </row>
    <row r="2463" spans="24:24" x14ac:dyDescent="0.2">
      <c r="X2463" s="233">
        <v>44830</v>
      </c>
    </row>
    <row r="2464" spans="24:24" x14ac:dyDescent="0.2">
      <c r="X2464" s="233">
        <v>44831</v>
      </c>
    </row>
    <row r="2465" spans="24:24" x14ac:dyDescent="0.2">
      <c r="X2465" s="233">
        <v>44832</v>
      </c>
    </row>
    <row r="2466" spans="24:24" x14ac:dyDescent="0.2">
      <c r="X2466" s="233">
        <v>44833</v>
      </c>
    </row>
    <row r="2467" spans="24:24" x14ac:dyDescent="0.2">
      <c r="X2467" s="233">
        <v>44834</v>
      </c>
    </row>
    <row r="2468" spans="24:24" x14ac:dyDescent="0.2">
      <c r="X2468" s="233">
        <v>44835</v>
      </c>
    </row>
    <row r="2469" spans="24:24" x14ac:dyDescent="0.2">
      <c r="X2469" s="233">
        <v>44836</v>
      </c>
    </row>
    <row r="2470" spans="24:24" x14ac:dyDescent="0.2">
      <c r="X2470" s="233">
        <v>44837</v>
      </c>
    </row>
    <row r="2471" spans="24:24" x14ac:dyDescent="0.2">
      <c r="X2471" s="233">
        <v>44838</v>
      </c>
    </row>
    <row r="2472" spans="24:24" x14ac:dyDescent="0.2">
      <c r="X2472" s="233">
        <v>44839</v>
      </c>
    </row>
    <row r="2473" spans="24:24" x14ac:dyDescent="0.2">
      <c r="X2473" s="233">
        <v>44840</v>
      </c>
    </row>
    <row r="2474" spans="24:24" x14ac:dyDescent="0.2">
      <c r="X2474" s="233">
        <v>44841</v>
      </c>
    </row>
    <row r="2475" spans="24:24" x14ac:dyDescent="0.2">
      <c r="X2475" s="233">
        <v>44842</v>
      </c>
    </row>
    <row r="2476" spans="24:24" x14ac:dyDescent="0.2">
      <c r="X2476" s="233">
        <v>44843</v>
      </c>
    </row>
    <row r="2477" spans="24:24" x14ac:dyDescent="0.2">
      <c r="X2477" s="233">
        <v>44844</v>
      </c>
    </row>
    <row r="2478" spans="24:24" x14ac:dyDescent="0.2">
      <c r="X2478" s="233">
        <v>44845</v>
      </c>
    </row>
    <row r="2479" spans="24:24" x14ac:dyDescent="0.2">
      <c r="X2479" s="233">
        <v>44846</v>
      </c>
    </row>
    <row r="2480" spans="24:24" x14ac:dyDescent="0.2">
      <c r="X2480" s="233">
        <v>44847</v>
      </c>
    </row>
    <row r="2481" spans="24:24" x14ac:dyDescent="0.2">
      <c r="X2481" s="233">
        <v>44848</v>
      </c>
    </row>
    <row r="2482" spans="24:24" x14ac:dyDescent="0.2">
      <c r="X2482" s="233">
        <v>44849</v>
      </c>
    </row>
    <row r="2483" spans="24:24" x14ac:dyDescent="0.2">
      <c r="X2483" s="233">
        <v>44850</v>
      </c>
    </row>
    <row r="2484" spans="24:24" x14ac:dyDescent="0.2">
      <c r="X2484" s="233">
        <v>44851</v>
      </c>
    </row>
    <row r="2485" spans="24:24" x14ac:dyDescent="0.2">
      <c r="X2485" s="233">
        <v>44852</v>
      </c>
    </row>
    <row r="2486" spans="24:24" x14ac:dyDescent="0.2">
      <c r="X2486" s="233">
        <v>44853</v>
      </c>
    </row>
    <row r="2487" spans="24:24" x14ac:dyDescent="0.2">
      <c r="X2487" s="233">
        <v>44854</v>
      </c>
    </row>
    <row r="2488" spans="24:24" x14ac:dyDescent="0.2">
      <c r="X2488" s="233">
        <v>44855</v>
      </c>
    </row>
    <row r="2489" spans="24:24" x14ac:dyDescent="0.2">
      <c r="X2489" s="233">
        <v>44856</v>
      </c>
    </row>
    <row r="2490" spans="24:24" x14ac:dyDescent="0.2">
      <c r="X2490" s="233">
        <v>44857</v>
      </c>
    </row>
    <row r="2491" spans="24:24" x14ac:dyDescent="0.2">
      <c r="X2491" s="233">
        <v>44858</v>
      </c>
    </row>
    <row r="2492" spans="24:24" x14ac:dyDescent="0.2">
      <c r="X2492" s="233">
        <v>44859</v>
      </c>
    </row>
    <row r="2493" spans="24:24" x14ac:dyDescent="0.2">
      <c r="X2493" s="233">
        <v>44860</v>
      </c>
    </row>
    <row r="2494" spans="24:24" x14ac:dyDescent="0.2">
      <c r="X2494" s="233">
        <v>44861</v>
      </c>
    </row>
    <row r="2495" spans="24:24" x14ac:dyDescent="0.2">
      <c r="X2495" s="233">
        <v>44862</v>
      </c>
    </row>
    <row r="2496" spans="24:24" x14ac:dyDescent="0.2">
      <c r="X2496" s="233">
        <v>44863</v>
      </c>
    </row>
    <row r="2497" spans="24:24" x14ac:dyDescent="0.2">
      <c r="X2497" s="233">
        <v>44864</v>
      </c>
    </row>
    <row r="2498" spans="24:24" x14ac:dyDescent="0.2">
      <c r="X2498" s="233">
        <v>44865</v>
      </c>
    </row>
    <row r="2499" spans="24:24" x14ac:dyDescent="0.2">
      <c r="X2499" s="233">
        <v>44866</v>
      </c>
    </row>
    <row r="2500" spans="24:24" x14ac:dyDescent="0.2">
      <c r="X2500" s="233">
        <v>44867</v>
      </c>
    </row>
    <row r="2501" spans="24:24" x14ac:dyDescent="0.2">
      <c r="X2501" s="233">
        <v>44868</v>
      </c>
    </row>
    <row r="2502" spans="24:24" x14ac:dyDescent="0.2">
      <c r="X2502" s="233">
        <v>44869</v>
      </c>
    </row>
    <row r="2503" spans="24:24" x14ac:dyDescent="0.2">
      <c r="X2503" s="233">
        <v>44870</v>
      </c>
    </row>
    <row r="2504" spans="24:24" x14ac:dyDescent="0.2">
      <c r="X2504" s="233">
        <v>44871</v>
      </c>
    </row>
    <row r="2505" spans="24:24" x14ac:dyDescent="0.2">
      <c r="X2505" s="233">
        <v>44872</v>
      </c>
    </row>
    <row r="2506" spans="24:24" x14ac:dyDescent="0.2">
      <c r="X2506" s="233">
        <v>44873</v>
      </c>
    </row>
    <row r="2507" spans="24:24" x14ac:dyDescent="0.2">
      <c r="X2507" s="233">
        <v>44874</v>
      </c>
    </row>
    <row r="2508" spans="24:24" x14ac:dyDescent="0.2">
      <c r="X2508" s="233">
        <v>44875</v>
      </c>
    </row>
    <row r="2509" spans="24:24" x14ac:dyDescent="0.2">
      <c r="X2509" s="233">
        <v>44876</v>
      </c>
    </row>
    <row r="2510" spans="24:24" x14ac:dyDescent="0.2">
      <c r="X2510" s="233">
        <v>44877</v>
      </c>
    </row>
    <row r="2511" spans="24:24" x14ac:dyDescent="0.2">
      <c r="X2511" s="233">
        <v>44878</v>
      </c>
    </row>
    <row r="2512" spans="24:24" x14ac:dyDescent="0.2">
      <c r="X2512" s="233">
        <v>44879</v>
      </c>
    </row>
    <row r="2513" spans="24:24" x14ac:dyDescent="0.2">
      <c r="X2513" s="233">
        <v>44880</v>
      </c>
    </row>
    <row r="2514" spans="24:24" x14ac:dyDescent="0.2">
      <c r="X2514" s="233">
        <v>44881</v>
      </c>
    </row>
    <row r="2515" spans="24:24" x14ac:dyDescent="0.2">
      <c r="X2515" s="233">
        <v>44882</v>
      </c>
    </row>
    <row r="2516" spans="24:24" x14ac:dyDescent="0.2">
      <c r="X2516" s="233">
        <v>44883</v>
      </c>
    </row>
    <row r="2517" spans="24:24" x14ac:dyDescent="0.2">
      <c r="X2517" s="233">
        <v>44884</v>
      </c>
    </row>
    <row r="2518" spans="24:24" x14ac:dyDescent="0.2">
      <c r="X2518" s="233">
        <v>44885</v>
      </c>
    </row>
    <row r="2519" spans="24:24" x14ac:dyDescent="0.2">
      <c r="X2519" s="233">
        <v>44886</v>
      </c>
    </row>
    <row r="2520" spans="24:24" x14ac:dyDescent="0.2">
      <c r="X2520" s="233">
        <v>44887</v>
      </c>
    </row>
    <row r="2521" spans="24:24" x14ac:dyDescent="0.2">
      <c r="X2521" s="233">
        <v>44888</v>
      </c>
    </row>
    <row r="2522" spans="24:24" x14ac:dyDescent="0.2">
      <c r="X2522" s="233">
        <v>44889</v>
      </c>
    </row>
    <row r="2523" spans="24:24" x14ac:dyDescent="0.2">
      <c r="X2523" s="233">
        <v>44890</v>
      </c>
    </row>
    <row r="2524" spans="24:24" x14ac:dyDescent="0.2">
      <c r="X2524" s="233">
        <v>44891</v>
      </c>
    </row>
    <row r="2525" spans="24:24" x14ac:dyDescent="0.2">
      <c r="X2525" s="233">
        <v>44892</v>
      </c>
    </row>
    <row r="2526" spans="24:24" x14ac:dyDescent="0.2">
      <c r="X2526" s="233">
        <v>44893</v>
      </c>
    </row>
    <row r="2527" spans="24:24" x14ac:dyDescent="0.2">
      <c r="X2527" s="233">
        <v>44894</v>
      </c>
    </row>
    <row r="2528" spans="24:24" x14ac:dyDescent="0.2">
      <c r="X2528" s="233">
        <v>44895</v>
      </c>
    </row>
    <row r="2529" spans="24:24" x14ac:dyDescent="0.2">
      <c r="X2529" s="233">
        <v>44896</v>
      </c>
    </row>
    <row r="2530" spans="24:24" x14ac:dyDescent="0.2">
      <c r="X2530" s="233">
        <v>44897</v>
      </c>
    </row>
    <row r="2531" spans="24:24" x14ac:dyDescent="0.2">
      <c r="X2531" s="233">
        <v>44898</v>
      </c>
    </row>
    <row r="2532" spans="24:24" x14ac:dyDescent="0.2">
      <c r="X2532" s="233">
        <v>44899</v>
      </c>
    </row>
    <row r="2533" spans="24:24" x14ac:dyDescent="0.2">
      <c r="X2533" s="233">
        <v>44900</v>
      </c>
    </row>
    <row r="2534" spans="24:24" x14ac:dyDescent="0.2">
      <c r="X2534" s="233">
        <v>44901</v>
      </c>
    </row>
    <row r="2535" spans="24:24" x14ac:dyDescent="0.2">
      <c r="X2535" s="233">
        <v>44902</v>
      </c>
    </row>
    <row r="2536" spans="24:24" x14ac:dyDescent="0.2">
      <c r="X2536" s="233">
        <v>44903</v>
      </c>
    </row>
    <row r="2537" spans="24:24" x14ac:dyDescent="0.2">
      <c r="X2537" s="233">
        <v>44904</v>
      </c>
    </row>
    <row r="2538" spans="24:24" x14ac:dyDescent="0.2">
      <c r="X2538" s="233">
        <v>44905</v>
      </c>
    </row>
    <row r="2539" spans="24:24" x14ac:dyDescent="0.2">
      <c r="X2539" s="233">
        <v>44906</v>
      </c>
    </row>
    <row r="2540" spans="24:24" x14ac:dyDescent="0.2">
      <c r="X2540" s="233">
        <v>44907</v>
      </c>
    </row>
    <row r="2541" spans="24:24" x14ac:dyDescent="0.2">
      <c r="X2541" s="233">
        <v>44908</v>
      </c>
    </row>
    <row r="2542" spans="24:24" x14ac:dyDescent="0.2">
      <c r="X2542" s="233">
        <v>44909</v>
      </c>
    </row>
    <row r="2543" spans="24:24" x14ac:dyDescent="0.2">
      <c r="X2543" s="233">
        <v>44910</v>
      </c>
    </row>
    <row r="2544" spans="24:24" x14ac:dyDescent="0.2">
      <c r="X2544" s="233">
        <v>44911</v>
      </c>
    </row>
    <row r="2545" spans="24:24" x14ac:dyDescent="0.2">
      <c r="X2545" s="233">
        <v>44912</v>
      </c>
    </row>
    <row r="2546" spans="24:24" x14ac:dyDescent="0.2">
      <c r="X2546" s="233">
        <v>44913</v>
      </c>
    </row>
    <row r="2547" spans="24:24" x14ac:dyDescent="0.2">
      <c r="X2547" s="233">
        <v>44914</v>
      </c>
    </row>
    <row r="2548" spans="24:24" x14ac:dyDescent="0.2">
      <c r="X2548" s="233">
        <v>44915</v>
      </c>
    </row>
    <row r="2549" spans="24:24" x14ac:dyDescent="0.2">
      <c r="X2549" s="233">
        <v>44916</v>
      </c>
    </row>
    <row r="2550" spans="24:24" x14ac:dyDescent="0.2">
      <c r="X2550" s="233">
        <v>44917</v>
      </c>
    </row>
    <row r="2551" spans="24:24" x14ac:dyDescent="0.2">
      <c r="X2551" s="233">
        <v>44918</v>
      </c>
    </row>
    <row r="2552" spans="24:24" x14ac:dyDescent="0.2">
      <c r="X2552" s="233">
        <v>44919</v>
      </c>
    </row>
    <row r="2553" spans="24:24" x14ac:dyDescent="0.2">
      <c r="X2553" s="233">
        <v>44920</v>
      </c>
    </row>
    <row r="2554" spans="24:24" x14ac:dyDescent="0.2">
      <c r="X2554" s="233">
        <v>44921</v>
      </c>
    </row>
    <row r="2555" spans="24:24" x14ac:dyDescent="0.2">
      <c r="X2555" s="233">
        <v>44922</v>
      </c>
    </row>
    <row r="2556" spans="24:24" x14ac:dyDescent="0.2">
      <c r="X2556" s="233">
        <v>44923</v>
      </c>
    </row>
    <row r="2557" spans="24:24" x14ac:dyDescent="0.2">
      <c r="X2557" s="233">
        <v>44924</v>
      </c>
    </row>
    <row r="2558" spans="24:24" x14ac:dyDescent="0.2">
      <c r="X2558" s="233">
        <v>44925</v>
      </c>
    </row>
    <row r="2559" spans="24:24" x14ac:dyDescent="0.2">
      <c r="X2559" s="233">
        <v>44926</v>
      </c>
    </row>
    <row r="2560" spans="24:24" x14ac:dyDescent="0.2">
      <c r="X2560" s="233">
        <v>44927</v>
      </c>
    </row>
    <row r="2561" spans="24:24" x14ac:dyDescent="0.2">
      <c r="X2561" s="233">
        <v>44928</v>
      </c>
    </row>
    <row r="2562" spans="24:24" x14ac:dyDescent="0.2">
      <c r="X2562" s="233">
        <v>44929</v>
      </c>
    </row>
    <row r="2563" spans="24:24" x14ac:dyDescent="0.2">
      <c r="X2563" s="233">
        <v>44930</v>
      </c>
    </row>
    <row r="2564" spans="24:24" x14ac:dyDescent="0.2">
      <c r="X2564" s="233">
        <v>44931</v>
      </c>
    </row>
    <row r="2565" spans="24:24" x14ac:dyDescent="0.2">
      <c r="X2565" s="233">
        <v>44932</v>
      </c>
    </row>
    <row r="2566" spans="24:24" x14ac:dyDescent="0.2">
      <c r="X2566" s="233">
        <v>44933</v>
      </c>
    </row>
    <row r="2567" spans="24:24" x14ac:dyDescent="0.2">
      <c r="X2567" s="233">
        <v>44934</v>
      </c>
    </row>
    <row r="2568" spans="24:24" x14ac:dyDescent="0.2">
      <c r="X2568" s="233">
        <v>44935</v>
      </c>
    </row>
    <row r="2569" spans="24:24" x14ac:dyDescent="0.2">
      <c r="X2569" s="233">
        <v>44936</v>
      </c>
    </row>
    <row r="2570" spans="24:24" x14ac:dyDescent="0.2">
      <c r="X2570" s="233">
        <v>44937</v>
      </c>
    </row>
    <row r="2571" spans="24:24" x14ac:dyDescent="0.2">
      <c r="X2571" s="233">
        <v>44938</v>
      </c>
    </row>
    <row r="2572" spans="24:24" x14ac:dyDescent="0.2">
      <c r="X2572" s="233">
        <v>44939</v>
      </c>
    </row>
    <row r="2573" spans="24:24" x14ac:dyDescent="0.2">
      <c r="X2573" s="233">
        <v>44940</v>
      </c>
    </row>
    <row r="2574" spans="24:24" x14ac:dyDescent="0.2">
      <c r="X2574" s="233">
        <v>44941</v>
      </c>
    </row>
    <row r="2575" spans="24:24" x14ac:dyDescent="0.2">
      <c r="X2575" s="233">
        <v>44942</v>
      </c>
    </row>
    <row r="2576" spans="24:24" x14ac:dyDescent="0.2">
      <c r="X2576" s="233">
        <v>44943</v>
      </c>
    </row>
    <row r="2577" spans="24:24" x14ac:dyDescent="0.2">
      <c r="X2577" s="233">
        <v>44944</v>
      </c>
    </row>
    <row r="2578" spans="24:24" x14ac:dyDescent="0.2">
      <c r="X2578" s="233">
        <v>44945</v>
      </c>
    </row>
    <row r="2579" spans="24:24" x14ac:dyDescent="0.2">
      <c r="X2579" s="233">
        <v>44946</v>
      </c>
    </row>
    <row r="2580" spans="24:24" x14ac:dyDescent="0.2">
      <c r="X2580" s="233">
        <v>44947</v>
      </c>
    </row>
    <row r="2581" spans="24:24" x14ac:dyDescent="0.2">
      <c r="X2581" s="233">
        <v>44948</v>
      </c>
    </row>
    <row r="2582" spans="24:24" x14ac:dyDescent="0.2">
      <c r="X2582" s="233">
        <v>44949</v>
      </c>
    </row>
    <row r="2583" spans="24:24" x14ac:dyDescent="0.2">
      <c r="X2583" s="233">
        <v>44950</v>
      </c>
    </row>
    <row r="2584" spans="24:24" x14ac:dyDescent="0.2">
      <c r="X2584" s="233">
        <v>44951</v>
      </c>
    </row>
    <row r="2585" spans="24:24" x14ac:dyDescent="0.2">
      <c r="X2585" s="233">
        <v>44952</v>
      </c>
    </row>
    <row r="2586" spans="24:24" x14ac:dyDescent="0.2">
      <c r="X2586" s="233">
        <v>44953</v>
      </c>
    </row>
    <row r="2587" spans="24:24" x14ac:dyDescent="0.2">
      <c r="X2587" s="233">
        <v>44954</v>
      </c>
    </row>
    <row r="2588" spans="24:24" x14ac:dyDescent="0.2">
      <c r="X2588" s="233">
        <v>44955</v>
      </c>
    </row>
    <row r="2589" spans="24:24" x14ac:dyDescent="0.2">
      <c r="X2589" s="233">
        <v>44956</v>
      </c>
    </row>
    <row r="2590" spans="24:24" x14ac:dyDescent="0.2">
      <c r="X2590" s="233">
        <v>44957</v>
      </c>
    </row>
    <row r="2591" spans="24:24" x14ac:dyDescent="0.2">
      <c r="X2591" s="233">
        <v>44958</v>
      </c>
    </row>
    <row r="2592" spans="24:24" x14ac:dyDescent="0.2">
      <c r="X2592" s="233">
        <v>44959</v>
      </c>
    </row>
    <row r="2593" spans="24:24" x14ac:dyDescent="0.2">
      <c r="X2593" s="233">
        <v>44960</v>
      </c>
    </row>
    <row r="2594" spans="24:24" x14ac:dyDescent="0.2">
      <c r="X2594" s="233">
        <v>44961</v>
      </c>
    </row>
    <row r="2595" spans="24:24" x14ac:dyDescent="0.2">
      <c r="X2595" s="233">
        <v>44962</v>
      </c>
    </row>
    <row r="2596" spans="24:24" x14ac:dyDescent="0.2">
      <c r="X2596" s="233">
        <v>44963</v>
      </c>
    </row>
    <row r="2597" spans="24:24" x14ac:dyDescent="0.2">
      <c r="X2597" s="233">
        <v>44964</v>
      </c>
    </row>
    <row r="2598" spans="24:24" x14ac:dyDescent="0.2">
      <c r="X2598" s="233">
        <v>44965</v>
      </c>
    </row>
    <row r="2599" spans="24:24" x14ac:dyDescent="0.2">
      <c r="X2599" s="233">
        <v>44966</v>
      </c>
    </row>
    <row r="2600" spans="24:24" x14ac:dyDescent="0.2">
      <c r="X2600" s="233">
        <v>44967</v>
      </c>
    </row>
    <row r="2601" spans="24:24" x14ac:dyDescent="0.2">
      <c r="X2601" s="233">
        <v>44968</v>
      </c>
    </row>
    <row r="2602" spans="24:24" x14ac:dyDescent="0.2">
      <c r="X2602" s="233">
        <v>44969</v>
      </c>
    </row>
    <row r="2603" spans="24:24" x14ac:dyDescent="0.2">
      <c r="X2603" s="233">
        <v>44970</v>
      </c>
    </row>
    <row r="2604" spans="24:24" x14ac:dyDescent="0.2">
      <c r="X2604" s="233">
        <v>44971</v>
      </c>
    </row>
    <row r="2605" spans="24:24" x14ac:dyDescent="0.2">
      <c r="X2605" s="233">
        <v>44972</v>
      </c>
    </row>
    <row r="2606" spans="24:24" x14ac:dyDescent="0.2">
      <c r="X2606" s="233">
        <v>44973</v>
      </c>
    </row>
    <row r="2607" spans="24:24" x14ac:dyDescent="0.2">
      <c r="X2607" s="233">
        <v>44974</v>
      </c>
    </row>
    <row r="2608" spans="24:24" x14ac:dyDescent="0.2">
      <c r="X2608" s="233">
        <v>44975</v>
      </c>
    </row>
    <row r="2609" spans="24:24" x14ac:dyDescent="0.2">
      <c r="X2609" s="233">
        <v>44976</v>
      </c>
    </row>
    <row r="2610" spans="24:24" x14ac:dyDescent="0.2">
      <c r="X2610" s="233">
        <v>44977</v>
      </c>
    </row>
    <row r="2611" spans="24:24" x14ac:dyDescent="0.2">
      <c r="X2611" s="233">
        <v>44978</v>
      </c>
    </row>
    <row r="2612" spans="24:24" x14ac:dyDescent="0.2">
      <c r="X2612" s="233">
        <v>44979</v>
      </c>
    </row>
    <row r="2613" spans="24:24" x14ac:dyDescent="0.2">
      <c r="X2613" s="233">
        <v>44980</v>
      </c>
    </row>
    <row r="2614" spans="24:24" x14ac:dyDescent="0.2">
      <c r="X2614" s="233">
        <v>44981</v>
      </c>
    </row>
    <row r="2615" spans="24:24" x14ac:dyDescent="0.2">
      <c r="X2615" s="233">
        <v>44982</v>
      </c>
    </row>
    <row r="2616" spans="24:24" x14ac:dyDescent="0.2">
      <c r="X2616" s="233">
        <v>44983</v>
      </c>
    </row>
    <row r="2617" spans="24:24" x14ac:dyDescent="0.2">
      <c r="X2617" s="233">
        <v>44984</v>
      </c>
    </row>
    <row r="2618" spans="24:24" x14ac:dyDescent="0.2">
      <c r="X2618" s="233">
        <v>44985</v>
      </c>
    </row>
    <row r="2619" spans="24:24" x14ac:dyDescent="0.2">
      <c r="X2619" s="233">
        <v>44986</v>
      </c>
    </row>
    <row r="2620" spans="24:24" x14ac:dyDescent="0.2">
      <c r="X2620" s="233">
        <v>44987</v>
      </c>
    </row>
    <row r="2621" spans="24:24" x14ac:dyDescent="0.2">
      <c r="X2621" s="233">
        <v>44988</v>
      </c>
    </row>
    <row r="2622" spans="24:24" x14ac:dyDescent="0.2">
      <c r="X2622" s="233">
        <v>44989</v>
      </c>
    </row>
    <row r="2623" spans="24:24" x14ac:dyDescent="0.2">
      <c r="X2623" s="233">
        <v>44990</v>
      </c>
    </row>
    <row r="2624" spans="24:24" x14ac:dyDescent="0.2">
      <c r="X2624" s="233">
        <v>44991</v>
      </c>
    </row>
    <row r="2625" spans="24:24" x14ac:dyDescent="0.2">
      <c r="X2625" s="233">
        <v>44992</v>
      </c>
    </row>
    <row r="2626" spans="24:24" x14ac:dyDescent="0.2">
      <c r="X2626" s="233">
        <v>44993</v>
      </c>
    </row>
    <row r="2627" spans="24:24" x14ac:dyDescent="0.2">
      <c r="X2627" s="233">
        <v>44994</v>
      </c>
    </row>
    <row r="2628" spans="24:24" x14ac:dyDescent="0.2">
      <c r="X2628" s="233">
        <v>44995</v>
      </c>
    </row>
    <row r="2629" spans="24:24" x14ac:dyDescent="0.2">
      <c r="X2629" s="233">
        <v>44996</v>
      </c>
    </row>
    <row r="2630" spans="24:24" x14ac:dyDescent="0.2">
      <c r="X2630" s="233">
        <v>44997</v>
      </c>
    </row>
    <row r="2631" spans="24:24" x14ac:dyDescent="0.2">
      <c r="X2631" s="233">
        <v>44998</v>
      </c>
    </row>
    <row r="2632" spans="24:24" x14ac:dyDescent="0.2">
      <c r="X2632" s="233">
        <v>44999</v>
      </c>
    </row>
    <row r="2633" spans="24:24" x14ac:dyDescent="0.2">
      <c r="X2633" s="233">
        <v>45000</v>
      </c>
    </row>
    <row r="2634" spans="24:24" x14ac:dyDescent="0.2">
      <c r="X2634" s="233">
        <v>45001</v>
      </c>
    </row>
    <row r="2635" spans="24:24" x14ac:dyDescent="0.2">
      <c r="X2635" s="233">
        <v>45002</v>
      </c>
    </row>
    <row r="2636" spans="24:24" x14ac:dyDescent="0.2">
      <c r="X2636" s="233">
        <v>45003</v>
      </c>
    </row>
    <row r="2637" spans="24:24" x14ac:dyDescent="0.2">
      <c r="X2637" s="233">
        <v>45004</v>
      </c>
    </row>
    <row r="2638" spans="24:24" x14ac:dyDescent="0.2">
      <c r="X2638" s="233">
        <v>45005</v>
      </c>
    </row>
    <row r="2639" spans="24:24" x14ac:dyDescent="0.2">
      <c r="X2639" s="233">
        <v>45006</v>
      </c>
    </row>
    <row r="2640" spans="24:24" x14ac:dyDescent="0.2">
      <c r="X2640" s="233">
        <v>45007</v>
      </c>
    </row>
    <row r="2641" spans="24:24" x14ac:dyDescent="0.2">
      <c r="X2641" s="233">
        <v>45008</v>
      </c>
    </row>
    <row r="2642" spans="24:24" x14ac:dyDescent="0.2">
      <c r="X2642" s="233">
        <v>45009</v>
      </c>
    </row>
    <row r="2643" spans="24:24" x14ac:dyDescent="0.2">
      <c r="X2643" s="233">
        <v>45010</v>
      </c>
    </row>
    <row r="2644" spans="24:24" x14ac:dyDescent="0.2">
      <c r="X2644" s="233">
        <v>45011</v>
      </c>
    </row>
    <row r="2645" spans="24:24" x14ac:dyDescent="0.2">
      <c r="X2645" s="233">
        <v>45012</v>
      </c>
    </row>
    <row r="2646" spans="24:24" x14ac:dyDescent="0.2">
      <c r="X2646" s="233">
        <v>45013</v>
      </c>
    </row>
    <row r="2647" spans="24:24" x14ac:dyDescent="0.2">
      <c r="X2647" s="233">
        <v>45014</v>
      </c>
    </row>
    <row r="2648" spans="24:24" x14ac:dyDescent="0.2">
      <c r="X2648" s="233">
        <v>45015</v>
      </c>
    </row>
    <row r="2649" spans="24:24" x14ac:dyDescent="0.2">
      <c r="X2649" s="233">
        <v>45016</v>
      </c>
    </row>
    <row r="2650" spans="24:24" x14ac:dyDescent="0.2">
      <c r="X2650" s="233">
        <v>45017</v>
      </c>
    </row>
    <row r="2651" spans="24:24" x14ac:dyDescent="0.2">
      <c r="X2651" s="233">
        <v>45018</v>
      </c>
    </row>
    <row r="2652" spans="24:24" x14ac:dyDescent="0.2">
      <c r="X2652" s="233">
        <v>45019</v>
      </c>
    </row>
    <row r="2653" spans="24:24" x14ac:dyDescent="0.2">
      <c r="X2653" s="233">
        <v>45020</v>
      </c>
    </row>
    <row r="2654" spans="24:24" x14ac:dyDescent="0.2">
      <c r="X2654" s="233">
        <v>45021</v>
      </c>
    </row>
    <row r="2655" spans="24:24" x14ac:dyDescent="0.2">
      <c r="X2655" s="233">
        <v>45022</v>
      </c>
    </row>
    <row r="2656" spans="24:24" x14ac:dyDescent="0.2">
      <c r="X2656" s="233">
        <v>45023</v>
      </c>
    </row>
    <row r="2657" spans="24:24" x14ac:dyDescent="0.2">
      <c r="X2657" s="233">
        <v>45024</v>
      </c>
    </row>
    <row r="2658" spans="24:24" x14ac:dyDescent="0.2">
      <c r="X2658" s="233">
        <v>45025</v>
      </c>
    </row>
    <row r="2659" spans="24:24" x14ac:dyDescent="0.2">
      <c r="X2659" s="233">
        <v>45026</v>
      </c>
    </row>
    <row r="2660" spans="24:24" x14ac:dyDescent="0.2">
      <c r="X2660" s="233">
        <v>45027</v>
      </c>
    </row>
    <row r="2661" spans="24:24" x14ac:dyDescent="0.2">
      <c r="X2661" s="233">
        <v>45028</v>
      </c>
    </row>
    <row r="2662" spans="24:24" x14ac:dyDescent="0.2">
      <c r="X2662" s="233">
        <v>45029</v>
      </c>
    </row>
    <row r="2663" spans="24:24" x14ac:dyDescent="0.2">
      <c r="X2663" s="233">
        <v>45030</v>
      </c>
    </row>
    <row r="2664" spans="24:24" x14ac:dyDescent="0.2">
      <c r="X2664" s="233">
        <v>45031</v>
      </c>
    </row>
    <row r="2665" spans="24:24" x14ac:dyDescent="0.2">
      <c r="X2665" s="233">
        <v>45032</v>
      </c>
    </row>
    <row r="2666" spans="24:24" x14ac:dyDescent="0.2">
      <c r="X2666" s="233">
        <v>45033</v>
      </c>
    </row>
    <row r="2667" spans="24:24" x14ac:dyDescent="0.2">
      <c r="X2667" s="233">
        <v>45034</v>
      </c>
    </row>
    <row r="2668" spans="24:24" x14ac:dyDescent="0.2">
      <c r="X2668" s="233">
        <v>45035</v>
      </c>
    </row>
    <row r="2669" spans="24:24" x14ac:dyDescent="0.2">
      <c r="X2669" s="233">
        <v>45036</v>
      </c>
    </row>
    <row r="2670" spans="24:24" x14ac:dyDescent="0.2">
      <c r="X2670" s="233">
        <v>45037</v>
      </c>
    </row>
    <row r="2671" spans="24:24" x14ac:dyDescent="0.2">
      <c r="X2671" s="233">
        <v>45038</v>
      </c>
    </row>
    <row r="2672" spans="24:24" x14ac:dyDescent="0.2">
      <c r="X2672" s="233">
        <v>45039</v>
      </c>
    </row>
    <row r="2673" spans="24:24" x14ac:dyDescent="0.2">
      <c r="X2673" s="233">
        <v>45040</v>
      </c>
    </row>
    <row r="2674" spans="24:24" x14ac:dyDescent="0.2">
      <c r="X2674" s="233">
        <v>45041</v>
      </c>
    </row>
    <row r="2675" spans="24:24" x14ac:dyDescent="0.2">
      <c r="X2675" s="233">
        <v>45042</v>
      </c>
    </row>
    <row r="2676" spans="24:24" x14ac:dyDescent="0.2">
      <c r="X2676" s="233">
        <v>45043</v>
      </c>
    </row>
    <row r="2677" spans="24:24" x14ac:dyDescent="0.2">
      <c r="X2677" s="233">
        <v>45044</v>
      </c>
    </row>
    <row r="2678" spans="24:24" x14ac:dyDescent="0.2">
      <c r="X2678" s="233">
        <v>45045</v>
      </c>
    </row>
    <row r="2679" spans="24:24" x14ac:dyDescent="0.2">
      <c r="X2679" s="233">
        <v>45046</v>
      </c>
    </row>
    <row r="2680" spans="24:24" x14ac:dyDescent="0.2">
      <c r="X2680" s="233">
        <v>45047</v>
      </c>
    </row>
    <row r="2681" spans="24:24" x14ac:dyDescent="0.2">
      <c r="X2681" s="233">
        <v>45048</v>
      </c>
    </row>
    <row r="2682" spans="24:24" x14ac:dyDescent="0.2">
      <c r="X2682" s="233">
        <v>45049</v>
      </c>
    </row>
    <row r="2683" spans="24:24" x14ac:dyDescent="0.2">
      <c r="X2683" s="233">
        <v>45050</v>
      </c>
    </row>
    <row r="2684" spans="24:24" x14ac:dyDescent="0.2">
      <c r="X2684" s="233">
        <v>45051</v>
      </c>
    </row>
    <row r="2685" spans="24:24" x14ac:dyDescent="0.2">
      <c r="X2685" s="233">
        <v>45052</v>
      </c>
    </row>
    <row r="2686" spans="24:24" x14ac:dyDescent="0.2">
      <c r="X2686" s="233">
        <v>45053</v>
      </c>
    </row>
    <row r="2687" spans="24:24" x14ac:dyDescent="0.2">
      <c r="X2687" s="233">
        <v>45054</v>
      </c>
    </row>
    <row r="2688" spans="24:24" x14ac:dyDescent="0.2">
      <c r="X2688" s="233">
        <v>45055</v>
      </c>
    </row>
    <row r="2689" spans="24:24" x14ac:dyDescent="0.2">
      <c r="X2689" s="233">
        <v>45056</v>
      </c>
    </row>
    <row r="2690" spans="24:24" x14ac:dyDescent="0.2">
      <c r="X2690" s="233">
        <v>45057</v>
      </c>
    </row>
    <row r="2691" spans="24:24" x14ac:dyDescent="0.2">
      <c r="X2691" s="233">
        <v>45058</v>
      </c>
    </row>
    <row r="2692" spans="24:24" x14ac:dyDescent="0.2">
      <c r="X2692" s="233">
        <v>45059</v>
      </c>
    </row>
    <row r="2693" spans="24:24" x14ac:dyDescent="0.2">
      <c r="X2693" s="233">
        <v>45060</v>
      </c>
    </row>
    <row r="2694" spans="24:24" x14ac:dyDescent="0.2">
      <c r="X2694" s="233">
        <v>45061</v>
      </c>
    </row>
    <row r="2695" spans="24:24" x14ac:dyDescent="0.2">
      <c r="X2695" s="233">
        <v>45062</v>
      </c>
    </row>
    <row r="2696" spans="24:24" x14ac:dyDescent="0.2">
      <c r="X2696" s="233">
        <v>45063</v>
      </c>
    </row>
    <row r="2697" spans="24:24" x14ac:dyDescent="0.2">
      <c r="X2697" s="233">
        <v>45064</v>
      </c>
    </row>
    <row r="2698" spans="24:24" x14ac:dyDescent="0.2">
      <c r="X2698" s="233">
        <v>45065</v>
      </c>
    </row>
    <row r="2699" spans="24:24" x14ac:dyDescent="0.2">
      <c r="X2699" s="233">
        <v>45066</v>
      </c>
    </row>
    <row r="2700" spans="24:24" x14ac:dyDescent="0.2">
      <c r="X2700" s="233">
        <v>45067</v>
      </c>
    </row>
    <row r="2701" spans="24:24" x14ac:dyDescent="0.2">
      <c r="X2701" s="233">
        <v>45068</v>
      </c>
    </row>
    <row r="2702" spans="24:24" x14ac:dyDescent="0.2">
      <c r="X2702" s="233">
        <v>45069</v>
      </c>
    </row>
    <row r="2703" spans="24:24" x14ac:dyDescent="0.2">
      <c r="X2703" s="233">
        <v>45070</v>
      </c>
    </row>
    <row r="2704" spans="24:24" x14ac:dyDescent="0.2">
      <c r="X2704" s="233">
        <v>45071</v>
      </c>
    </row>
    <row r="2705" spans="24:24" x14ac:dyDescent="0.2">
      <c r="X2705" s="233">
        <v>45072</v>
      </c>
    </row>
    <row r="2706" spans="24:24" x14ac:dyDescent="0.2">
      <c r="X2706" s="233">
        <v>45073</v>
      </c>
    </row>
    <row r="2707" spans="24:24" x14ac:dyDescent="0.2">
      <c r="X2707" s="233">
        <v>45074</v>
      </c>
    </row>
    <row r="2708" spans="24:24" x14ac:dyDescent="0.2">
      <c r="X2708" s="233">
        <v>45075</v>
      </c>
    </row>
    <row r="2709" spans="24:24" x14ac:dyDescent="0.2">
      <c r="X2709" s="233">
        <v>45076</v>
      </c>
    </row>
    <row r="2710" spans="24:24" x14ac:dyDescent="0.2">
      <c r="X2710" s="233">
        <v>45077</v>
      </c>
    </row>
    <row r="2711" spans="24:24" x14ac:dyDescent="0.2">
      <c r="X2711" s="233">
        <v>45078</v>
      </c>
    </row>
    <row r="2712" spans="24:24" x14ac:dyDescent="0.2">
      <c r="X2712" s="233">
        <v>45079</v>
      </c>
    </row>
    <row r="2713" spans="24:24" x14ac:dyDescent="0.2">
      <c r="X2713" s="233">
        <v>45080</v>
      </c>
    </row>
    <row r="2714" spans="24:24" x14ac:dyDescent="0.2">
      <c r="X2714" s="233">
        <v>45081</v>
      </c>
    </row>
    <row r="2715" spans="24:24" x14ac:dyDescent="0.2">
      <c r="X2715" s="233">
        <v>45082</v>
      </c>
    </row>
    <row r="2716" spans="24:24" x14ac:dyDescent="0.2">
      <c r="X2716" s="233">
        <v>45083</v>
      </c>
    </row>
    <row r="2717" spans="24:24" x14ac:dyDescent="0.2">
      <c r="X2717" s="233">
        <v>45084</v>
      </c>
    </row>
    <row r="2718" spans="24:24" x14ac:dyDescent="0.2">
      <c r="X2718" s="233">
        <v>45085</v>
      </c>
    </row>
    <row r="2719" spans="24:24" x14ac:dyDescent="0.2">
      <c r="X2719" s="233">
        <v>45086</v>
      </c>
    </row>
    <row r="2720" spans="24:24" x14ac:dyDescent="0.2">
      <c r="X2720" s="233">
        <v>45087</v>
      </c>
    </row>
    <row r="2721" spans="24:24" x14ac:dyDescent="0.2">
      <c r="X2721" s="233">
        <v>45088</v>
      </c>
    </row>
    <row r="2722" spans="24:24" x14ac:dyDescent="0.2">
      <c r="X2722" s="233">
        <v>45089</v>
      </c>
    </row>
    <row r="2723" spans="24:24" x14ac:dyDescent="0.2">
      <c r="X2723" s="233">
        <v>45090</v>
      </c>
    </row>
    <row r="2724" spans="24:24" x14ac:dyDescent="0.2">
      <c r="X2724" s="233">
        <v>45091</v>
      </c>
    </row>
    <row r="2725" spans="24:24" x14ac:dyDescent="0.2">
      <c r="X2725" s="233">
        <v>45092</v>
      </c>
    </row>
    <row r="2726" spans="24:24" x14ac:dyDescent="0.2">
      <c r="X2726" s="233">
        <v>45093</v>
      </c>
    </row>
    <row r="2727" spans="24:24" x14ac:dyDescent="0.2">
      <c r="X2727" s="233">
        <v>45094</v>
      </c>
    </row>
    <row r="2728" spans="24:24" x14ac:dyDescent="0.2">
      <c r="X2728" s="233">
        <v>45095</v>
      </c>
    </row>
    <row r="2729" spans="24:24" x14ac:dyDescent="0.2">
      <c r="X2729" s="233">
        <v>45096</v>
      </c>
    </row>
    <row r="2730" spans="24:24" x14ac:dyDescent="0.2">
      <c r="X2730" s="233">
        <v>45097</v>
      </c>
    </row>
    <row r="2731" spans="24:24" x14ac:dyDescent="0.2">
      <c r="X2731" s="233">
        <v>45098</v>
      </c>
    </row>
    <row r="2732" spans="24:24" x14ac:dyDescent="0.2">
      <c r="X2732" s="233">
        <v>45099</v>
      </c>
    </row>
    <row r="2733" spans="24:24" x14ac:dyDescent="0.2">
      <c r="X2733" s="233">
        <v>45100</v>
      </c>
    </row>
    <row r="2734" spans="24:24" x14ac:dyDescent="0.2">
      <c r="X2734" s="233">
        <v>45101</v>
      </c>
    </row>
    <row r="2735" spans="24:24" x14ac:dyDescent="0.2">
      <c r="X2735" s="233">
        <v>45102</v>
      </c>
    </row>
    <row r="2736" spans="24:24" x14ac:dyDescent="0.2">
      <c r="X2736" s="233">
        <v>45103</v>
      </c>
    </row>
    <row r="2737" spans="24:24" x14ac:dyDescent="0.2">
      <c r="X2737" s="233">
        <v>45104</v>
      </c>
    </row>
    <row r="2738" spans="24:24" x14ac:dyDescent="0.2">
      <c r="X2738" s="233">
        <v>45105</v>
      </c>
    </row>
    <row r="2739" spans="24:24" x14ac:dyDescent="0.2">
      <c r="X2739" s="233">
        <v>45106</v>
      </c>
    </row>
    <row r="2740" spans="24:24" x14ac:dyDescent="0.2">
      <c r="X2740" s="233">
        <v>45107</v>
      </c>
    </row>
    <row r="2741" spans="24:24" x14ac:dyDescent="0.2">
      <c r="X2741" s="233">
        <v>45108</v>
      </c>
    </row>
    <row r="2742" spans="24:24" x14ac:dyDescent="0.2">
      <c r="X2742" s="233">
        <v>45109</v>
      </c>
    </row>
    <row r="2743" spans="24:24" x14ac:dyDescent="0.2">
      <c r="X2743" s="233">
        <v>45110</v>
      </c>
    </row>
    <row r="2744" spans="24:24" x14ac:dyDescent="0.2">
      <c r="X2744" s="233">
        <v>45111</v>
      </c>
    </row>
    <row r="2745" spans="24:24" x14ac:dyDescent="0.2">
      <c r="X2745" s="233">
        <v>45112</v>
      </c>
    </row>
    <row r="2746" spans="24:24" x14ac:dyDescent="0.2">
      <c r="X2746" s="233">
        <v>45113</v>
      </c>
    </row>
    <row r="2747" spans="24:24" x14ac:dyDescent="0.2">
      <c r="X2747" s="233">
        <v>45114</v>
      </c>
    </row>
    <row r="2748" spans="24:24" x14ac:dyDescent="0.2">
      <c r="X2748" s="233">
        <v>45115</v>
      </c>
    </row>
    <row r="2749" spans="24:24" x14ac:dyDescent="0.2">
      <c r="X2749" s="233">
        <v>45116</v>
      </c>
    </row>
    <row r="2750" spans="24:24" x14ac:dyDescent="0.2">
      <c r="X2750" s="233">
        <v>45117</v>
      </c>
    </row>
    <row r="2751" spans="24:24" x14ac:dyDescent="0.2">
      <c r="X2751" s="233">
        <v>45118</v>
      </c>
    </row>
    <row r="2752" spans="24:24" x14ac:dyDescent="0.2">
      <c r="X2752" s="233">
        <v>45119</v>
      </c>
    </row>
    <row r="2753" spans="24:24" x14ac:dyDescent="0.2">
      <c r="X2753" s="233">
        <v>45120</v>
      </c>
    </row>
    <row r="2754" spans="24:24" x14ac:dyDescent="0.2">
      <c r="X2754" s="233">
        <v>45121</v>
      </c>
    </row>
    <row r="2755" spans="24:24" x14ac:dyDescent="0.2">
      <c r="X2755" s="233">
        <v>45122</v>
      </c>
    </row>
    <row r="2756" spans="24:24" x14ac:dyDescent="0.2">
      <c r="X2756" s="233">
        <v>45123</v>
      </c>
    </row>
    <row r="2757" spans="24:24" x14ac:dyDescent="0.2">
      <c r="X2757" s="233">
        <v>45124</v>
      </c>
    </row>
    <row r="2758" spans="24:24" x14ac:dyDescent="0.2">
      <c r="X2758" s="233">
        <v>45125</v>
      </c>
    </row>
    <row r="2759" spans="24:24" x14ac:dyDescent="0.2">
      <c r="X2759" s="233">
        <v>45126</v>
      </c>
    </row>
    <row r="2760" spans="24:24" x14ac:dyDescent="0.2">
      <c r="X2760" s="233">
        <v>45127</v>
      </c>
    </row>
    <row r="2761" spans="24:24" x14ac:dyDescent="0.2">
      <c r="X2761" s="233">
        <v>45128</v>
      </c>
    </row>
    <row r="2762" spans="24:24" x14ac:dyDescent="0.2">
      <c r="X2762" s="233">
        <v>45129</v>
      </c>
    </row>
    <row r="2763" spans="24:24" x14ac:dyDescent="0.2">
      <c r="X2763" s="233">
        <v>45130</v>
      </c>
    </row>
    <row r="2764" spans="24:24" x14ac:dyDescent="0.2">
      <c r="X2764" s="233">
        <v>45131</v>
      </c>
    </row>
    <row r="2765" spans="24:24" x14ac:dyDescent="0.2">
      <c r="X2765" s="233">
        <v>45132</v>
      </c>
    </row>
    <row r="2766" spans="24:24" x14ac:dyDescent="0.2">
      <c r="X2766" s="233">
        <v>45133</v>
      </c>
    </row>
    <row r="2767" spans="24:24" x14ac:dyDescent="0.2">
      <c r="X2767" s="233">
        <v>45134</v>
      </c>
    </row>
    <row r="2768" spans="24:24" x14ac:dyDescent="0.2">
      <c r="X2768" s="233">
        <v>45135</v>
      </c>
    </row>
    <row r="2769" spans="24:24" x14ac:dyDescent="0.2">
      <c r="X2769" s="233">
        <v>45136</v>
      </c>
    </row>
    <row r="2770" spans="24:24" x14ac:dyDescent="0.2">
      <c r="X2770" s="233">
        <v>45137</v>
      </c>
    </row>
    <row r="2771" spans="24:24" x14ac:dyDescent="0.2">
      <c r="X2771" s="233">
        <v>45138</v>
      </c>
    </row>
    <row r="2772" spans="24:24" x14ac:dyDescent="0.2">
      <c r="X2772" s="233">
        <v>45139</v>
      </c>
    </row>
    <row r="2773" spans="24:24" x14ac:dyDescent="0.2">
      <c r="X2773" s="233">
        <v>45140</v>
      </c>
    </row>
    <row r="2774" spans="24:24" x14ac:dyDescent="0.2">
      <c r="X2774" s="233">
        <v>45141</v>
      </c>
    </row>
    <row r="2775" spans="24:24" x14ac:dyDescent="0.2">
      <c r="X2775" s="233">
        <v>45142</v>
      </c>
    </row>
    <row r="2776" spans="24:24" x14ac:dyDescent="0.2">
      <c r="X2776" s="233">
        <v>45143</v>
      </c>
    </row>
    <row r="2777" spans="24:24" x14ac:dyDescent="0.2">
      <c r="X2777" s="233">
        <v>45144</v>
      </c>
    </row>
    <row r="2778" spans="24:24" x14ac:dyDescent="0.2">
      <c r="X2778" s="233">
        <v>45145</v>
      </c>
    </row>
    <row r="2779" spans="24:24" x14ac:dyDescent="0.2">
      <c r="X2779" s="233">
        <v>45146</v>
      </c>
    </row>
    <row r="2780" spans="24:24" x14ac:dyDescent="0.2">
      <c r="X2780" s="233">
        <v>45147</v>
      </c>
    </row>
    <row r="2781" spans="24:24" x14ac:dyDescent="0.2">
      <c r="X2781" s="233">
        <v>45148</v>
      </c>
    </row>
    <row r="2782" spans="24:24" x14ac:dyDescent="0.2">
      <c r="X2782" s="233">
        <v>45149</v>
      </c>
    </row>
    <row r="2783" spans="24:24" x14ac:dyDescent="0.2">
      <c r="X2783" s="233">
        <v>45150</v>
      </c>
    </row>
    <row r="2784" spans="24:24" x14ac:dyDescent="0.2">
      <c r="X2784" s="233">
        <v>45151</v>
      </c>
    </row>
    <row r="2785" spans="24:24" x14ac:dyDescent="0.2">
      <c r="X2785" s="233">
        <v>45152</v>
      </c>
    </row>
    <row r="2786" spans="24:24" x14ac:dyDescent="0.2">
      <c r="X2786" s="233">
        <v>45153</v>
      </c>
    </row>
    <row r="2787" spans="24:24" x14ac:dyDescent="0.2">
      <c r="X2787" s="233">
        <v>45154</v>
      </c>
    </row>
    <row r="2788" spans="24:24" x14ac:dyDescent="0.2">
      <c r="X2788" s="233">
        <v>45155</v>
      </c>
    </row>
    <row r="2789" spans="24:24" x14ac:dyDescent="0.2">
      <c r="X2789" s="233">
        <v>45156</v>
      </c>
    </row>
    <row r="2790" spans="24:24" x14ac:dyDescent="0.2">
      <c r="X2790" s="233">
        <v>45157</v>
      </c>
    </row>
    <row r="2791" spans="24:24" x14ac:dyDescent="0.2">
      <c r="X2791" s="233">
        <v>45158</v>
      </c>
    </row>
    <row r="2792" spans="24:24" x14ac:dyDescent="0.2">
      <c r="X2792" s="233">
        <v>45159</v>
      </c>
    </row>
    <row r="2793" spans="24:24" x14ac:dyDescent="0.2">
      <c r="X2793" s="233">
        <v>45160</v>
      </c>
    </row>
    <row r="2794" spans="24:24" x14ac:dyDescent="0.2">
      <c r="X2794" s="233">
        <v>45161</v>
      </c>
    </row>
    <row r="2795" spans="24:24" x14ac:dyDescent="0.2">
      <c r="X2795" s="233">
        <v>45162</v>
      </c>
    </row>
    <row r="2796" spans="24:24" x14ac:dyDescent="0.2">
      <c r="X2796" s="233">
        <v>45163</v>
      </c>
    </row>
    <row r="2797" spans="24:24" x14ac:dyDescent="0.2">
      <c r="X2797" s="233">
        <v>45164</v>
      </c>
    </row>
    <row r="2798" spans="24:24" x14ac:dyDescent="0.2">
      <c r="X2798" s="233">
        <v>45165</v>
      </c>
    </row>
    <row r="2799" spans="24:24" x14ac:dyDescent="0.2">
      <c r="X2799" s="233">
        <v>45166</v>
      </c>
    </row>
    <row r="2800" spans="24:24" x14ac:dyDescent="0.2">
      <c r="X2800" s="233">
        <v>45167</v>
      </c>
    </row>
    <row r="2801" spans="24:24" x14ac:dyDescent="0.2">
      <c r="X2801" s="233">
        <v>45168</v>
      </c>
    </row>
    <row r="2802" spans="24:24" x14ac:dyDescent="0.2">
      <c r="X2802" s="233">
        <v>45169</v>
      </c>
    </row>
    <row r="2803" spans="24:24" x14ac:dyDescent="0.2">
      <c r="X2803" s="233">
        <v>45170</v>
      </c>
    </row>
    <row r="2804" spans="24:24" x14ac:dyDescent="0.2">
      <c r="X2804" s="233">
        <v>45171</v>
      </c>
    </row>
    <row r="2805" spans="24:24" x14ac:dyDescent="0.2">
      <c r="X2805" s="233">
        <v>45172</v>
      </c>
    </row>
    <row r="2806" spans="24:24" x14ac:dyDescent="0.2">
      <c r="X2806" s="233">
        <v>45173</v>
      </c>
    </row>
    <row r="2807" spans="24:24" x14ac:dyDescent="0.2">
      <c r="X2807" s="233">
        <v>45174</v>
      </c>
    </row>
    <row r="2808" spans="24:24" x14ac:dyDescent="0.2">
      <c r="X2808" s="233">
        <v>45175</v>
      </c>
    </row>
    <row r="2809" spans="24:24" x14ac:dyDescent="0.2">
      <c r="X2809" s="233">
        <v>45176</v>
      </c>
    </row>
    <row r="2810" spans="24:24" x14ac:dyDescent="0.2">
      <c r="X2810" s="233">
        <v>45177</v>
      </c>
    </row>
    <row r="2811" spans="24:24" x14ac:dyDescent="0.2">
      <c r="X2811" s="233">
        <v>45178</v>
      </c>
    </row>
    <row r="2812" spans="24:24" x14ac:dyDescent="0.2">
      <c r="X2812" s="233">
        <v>45179</v>
      </c>
    </row>
    <row r="2813" spans="24:24" x14ac:dyDescent="0.2">
      <c r="X2813" s="233">
        <v>45180</v>
      </c>
    </row>
    <row r="2814" spans="24:24" x14ac:dyDescent="0.2">
      <c r="X2814" s="233">
        <v>45181</v>
      </c>
    </row>
    <row r="2815" spans="24:24" x14ac:dyDescent="0.2">
      <c r="X2815" s="233">
        <v>45182</v>
      </c>
    </row>
    <row r="2816" spans="24:24" x14ac:dyDescent="0.2">
      <c r="X2816" s="233">
        <v>45183</v>
      </c>
    </row>
    <row r="2817" spans="24:24" x14ac:dyDescent="0.2">
      <c r="X2817" s="233">
        <v>45184</v>
      </c>
    </row>
    <row r="2818" spans="24:24" x14ac:dyDescent="0.2">
      <c r="X2818" s="233">
        <v>45185</v>
      </c>
    </row>
    <row r="2819" spans="24:24" x14ac:dyDescent="0.2">
      <c r="X2819" s="233">
        <v>45186</v>
      </c>
    </row>
    <row r="2820" spans="24:24" x14ac:dyDescent="0.2">
      <c r="X2820" s="233">
        <v>45187</v>
      </c>
    </row>
    <row r="2821" spans="24:24" x14ac:dyDescent="0.2">
      <c r="X2821" s="233">
        <v>45188</v>
      </c>
    </row>
    <row r="2822" spans="24:24" x14ac:dyDescent="0.2">
      <c r="X2822" s="233">
        <v>45189</v>
      </c>
    </row>
    <row r="2823" spans="24:24" x14ac:dyDescent="0.2">
      <c r="X2823" s="233">
        <v>45190</v>
      </c>
    </row>
    <row r="2824" spans="24:24" x14ac:dyDescent="0.2">
      <c r="X2824" s="233">
        <v>45191</v>
      </c>
    </row>
    <row r="2825" spans="24:24" x14ac:dyDescent="0.2">
      <c r="X2825" s="233">
        <v>45192</v>
      </c>
    </row>
    <row r="2826" spans="24:24" x14ac:dyDescent="0.2">
      <c r="X2826" s="233">
        <v>45193</v>
      </c>
    </row>
    <row r="2827" spans="24:24" x14ac:dyDescent="0.2">
      <c r="X2827" s="233">
        <v>45194</v>
      </c>
    </row>
    <row r="2828" spans="24:24" x14ac:dyDescent="0.2">
      <c r="X2828" s="233">
        <v>45195</v>
      </c>
    </row>
    <row r="2829" spans="24:24" x14ac:dyDescent="0.2">
      <c r="X2829" s="233">
        <v>45196</v>
      </c>
    </row>
    <row r="2830" spans="24:24" x14ac:dyDescent="0.2">
      <c r="X2830" s="233">
        <v>45197</v>
      </c>
    </row>
    <row r="2831" spans="24:24" x14ac:dyDescent="0.2">
      <c r="X2831" s="233">
        <v>45198</v>
      </c>
    </row>
    <row r="2832" spans="24:24" x14ac:dyDescent="0.2">
      <c r="X2832" s="233">
        <v>45199</v>
      </c>
    </row>
    <row r="2833" spans="24:24" x14ac:dyDescent="0.2">
      <c r="X2833" s="233">
        <v>45200</v>
      </c>
    </row>
    <row r="2834" spans="24:24" x14ac:dyDescent="0.2">
      <c r="X2834" s="233">
        <v>45201</v>
      </c>
    </row>
    <row r="2835" spans="24:24" x14ac:dyDescent="0.2">
      <c r="X2835" s="233">
        <v>45202</v>
      </c>
    </row>
    <row r="2836" spans="24:24" x14ac:dyDescent="0.2">
      <c r="X2836" s="233">
        <v>45203</v>
      </c>
    </row>
    <row r="2837" spans="24:24" x14ac:dyDescent="0.2">
      <c r="X2837" s="233">
        <v>45204</v>
      </c>
    </row>
    <row r="2838" spans="24:24" x14ac:dyDescent="0.2">
      <c r="X2838" s="233">
        <v>45205</v>
      </c>
    </row>
    <row r="2839" spans="24:24" x14ac:dyDescent="0.2">
      <c r="X2839" s="233">
        <v>45206</v>
      </c>
    </row>
    <row r="2840" spans="24:24" x14ac:dyDescent="0.2">
      <c r="X2840" s="233">
        <v>45207</v>
      </c>
    </row>
    <row r="2841" spans="24:24" x14ac:dyDescent="0.2">
      <c r="X2841" s="233">
        <v>45208</v>
      </c>
    </row>
    <row r="2842" spans="24:24" x14ac:dyDescent="0.2">
      <c r="X2842" s="233">
        <v>45209</v>
      </c>
    </row>
    <row r="2843" spans="24:24" x14ac:dyDescent="0.2">
      <c r="X2843" s="233">
        <v>45210</v>
      </c>
    </row>
    <row r="2844" spans="24:24" x14ac:dyDescent="0.2">
      <c r="X2844" s="233">
        <v>45211</v>
      </c>
    </row>
    <row r="2845" spans="24:24" x14ac:dyDescent="0.2">
      <c r="X2845" s="233">
        <v>45212</v>
      </c>
    </row>
    <row r="2846" spans="24:24" x14ac:dyDescent="0.2">
      <c r="X2846" s="233">
        <v>45213</v>
      </c>
    </row>
    <row r="2847" spans="24:24" x14ac:dyDescent="0.2">
      <c r="X2847" s="233">
        <v>45214</v>
      </c>
    </row>
    <row r="2848" spans="24:24" x14ac:dyDescent="0.2">
      <c r="X2848" s="233">
        <v>45215</v>
      </c>
    </row>
    <row r="2849" spans="24:24" x14ac:dyDescent="0.2">
      <c r="X2849" s="233">
        <v>45216</v>
      </c>
    </row>
    <row r="2850" spans="24:24" x14ac:dyDescent="0.2">
      <c r="X2850" s="233">
        <v>45217</v>
      </c>
    </row>
    <row r="2851" spans="24:24" x14ac:dyDescent="0.2">
      <c r="X2851" s="233">
        <v>45218</v>
      </c>
    </row>
    <row r="2852" spans="24:24" x14ac:dyDescent="0.2">
      <c r="X2852" s="233">
        <v>45219</v>
      </c>
    </row>
    <row r="2853" spans="24:24" x14ac:dyDescent="0.2">
      <c r="X2853" s="233">
        <v>45220</v>
      </c>
    </row>
    <row r="2854" spans="24:24" x14ac:dyDescent="0.2">
      <c r="X2854" s="233">
        <v>45221</v>
      </c>
    </row>
    <row r="2855" spans="24:24" x14ac:dyDescent="0.2">
      <c r="X2855" s="233">
        <v>45222</v>
      </c>
    </row>
    <row r="2856" spans="24:24" x14ac:dyDescent="0.2">
      <c r="X2856" s="233">
        <v>45223</v>
      </c>
    </row>
    <row r="2857" spans="24:24" x14ac:dyDescent="0.2">
      <c r="X2857" s="233">
        <v>45224</v>
      </c>
    </row>
    <row r="2858" spans="24:24" x14ac:dyDescent="0.2">
      <c r="X2858" s="233">
        <v>45225</v>
      </c>
    </row>
    <row r="2859" spans="24:24" x14ac:dyDescent="0.2">
      <c r="X2859" s="233">
        <v>45226</v>
      </c>
    </row>
    <row r="2860" spans="24:24" x14ac:dyDescent="0.2">
      <c r="X2860" s="233">
        <v>45227</v>
      </c>
    </row>
    <row r="2861" spans="24:24" x14ac:dyDescent="0.2">
      <c r="X2861" s="233">
        <v>45228</v>
      </c>
    </row>
    <row r="2862" spans="24:24" x14ac:dyDescent="0.2">
      <c r="X2862" s="233">
        <v>45229</v>
      </c>
    </row>
    <row r="2863" spans="24:24" x14ac:dyDescent="0.2">
      <c r="X2863" s="233">
        <v>45230</v>
      </c>
    </row>
    <row r="2864" spans="24:24" x14ac:dyDescent="0.2">
      <c r="X2864" s="233">
        <v>45231</v>
      </c>
    </row>
    <row r="2865" spans="24:24" x14ac:dyDescent="0.2">
      <c r="X2865" s="233">
        <v>45232</v>
      </c>
    </row>
    <row r="2866" spans="24:24" x14ac:dyDescent="0.2">
      <c r="X2866" s="233">
        <v>45233</v>
      </c>
    </row>
    <row r="2867" spans="24:24" x14ac:dyDescent="0.2">
      <c r="X2867" s="233">
        <v>45234</v>
      </c>
    </row>
    <row r="2868" spans="24:24" x14ac:dyDescent="0.2">
      <c r="X2868" s="233">
        <v>45235</v>
      </c>
    </row>
    <row r="2869" spans="24:24" x14ac:dyDescent="0.2">
      <c r="X2869" s="233">
        <v>45236</v>
      </c>
    </row>
    <row r="2870" spans="24:24" x14ac:dyDescent="0.2">
      <c r="X2870" s="233">
        <v>45237</v>
      </c>
    </row>
    <row r="2871" spans="24:24" x14ac:dyDescent="0.2">
      <c r="X2871" s="233">
        <v>45238</v>
      </c>
    </row>
    <row r="2872" spans="24:24" x14ac:dyDescent="0.2">
      <c r="X2872" s="233">
        <v>45239</v>
      </c>
    </row>
    <row r="2873" spans="24:24" x14ac:dyDescent="0.2">
      <c r="X2873" s="233">
        <v>45240</v>
      </c>
    </row>
    <row r="2874" spans="24:24" x14ac:dyDescent="0.2">
      <c r="X2874" s="233">
        <v>45241</v>
      </c>
    </row>
    <row r="2875" spans="24:24" x14ac:dyDescent="0.2">
      <c r="X2875" s="233">
        <v>45242</v>
      </c>
    </row>
    <row r="2876" spans="24:24" x14ac:dyDescent="0.2">
      <c r="X2876" s="233">
        <v>45243</v>
      </c>
    </row>
    <row r="2877" spans="24:24" x14ac:dyDescent="0.2">
      <c r="X2877" s="233">
        <v>45244</v>
      </c>
    </row>
    <row r="2878" spans="24:24" x14ac:dyDescent="0.2">
      <c r="X2878" s="233">
        <v>45245</v>
      </c>
    </row>
    <row r="2879" spans="24:24" x14ac:dyDescent="0.2">
      <c r="X2879" s="233">
        <v>45246</v>
      </c>
    </row>
    <row r="2880" spans="24:24" x14ac:dyDescent="0.2">
      <c r="X2880" s="233">
        <v>45247</v>
      </c>
    </row>
    <row r="2881" spans="24:24" x14ac:dyDescent="0.2">
      <c r="X2881" s="233">
        <v>45248</v>
      </c>
    </row>
    <row r="2882" spans="24:24" x14ac:dyDescent="0.2">
      <c r="X2882" s="233">
        <v>45249</v>
      </c>
    </row>
    <row r="2883" spans="24:24" x14ac:dyDescent="0.2">
      <c r="X2883" s="233">
        <v>45250</v>
      </c>
    </row>
    <row r="2884" spans="24:24" x14ac:dyDescent="0.2">
      <c r="X2884" s="233">
        <v>45251</v>
      </c>
    </row>
    <row r="2885" spans="24:24" x14ac:dyDescent="0.2">
      <c r="X2885" s="233">
        <v>45252</v>
      </c>
    </row>
    <row r="2886" spans="24:24" x14ac:dyDescent="0.2">
      <c r="X2886" s="233">
        <v>45253</v>
      </c>
    </row>
    <row r="2887" spans="24:24" x14ac:dyDescent="0.2">
      <c r="X2887" s="233">
        <v>45254</v>
      </c>
    </row>
    <row r="2888" spans="24:24" x14ac:dyDescent="0.2">
      <c r="X2888" s="233">
        <v>45255</v>
      </c>
    </row>
    <row r="2889" spans="24:24" x14ac:dyDescent="0.2">
      <c r="X2889" s="233">
        <v>45256</v>
      </c>
    </row>
    <row r="2890" spans="24:24" x14ac:dyDescent="0.2">
      <c r="X2890" s="233">
        <v>45257</v>
      </c>
    </row>
    <row r="2891" spans="24:24" x14ac:dyDescent="0.2">
      <c r="X2891" s="233">
        <v>45258</v>
      </c>
    </row>
    <row r="2892" spans="24:24" x14ac:dyDescent="0.2">
      <c r="X2892" s="233">
        <v>45259</v>
      </c>
    </row>
    <row r="2893" spans="24:24" x14ac:dyDescent="0.2">
      <c r="X2893" s="233">
        <v>45260</v>
      </c>
    </row>
    <row r="2894" spans="24:24" x14ac:dyDescent="0.2">
      <c r="X2894" s="233">
        <v>45261</v>
      </c>
    </row>
    <row r="2895" spans="24:24" x14ac:dyDescent="0.2">
      <c r="X2895" s="233">
        <v>45262</v>
      </c>
    </row>
    <row r="2896" spans="24:24" x14ac:dyDescent="0.2">
      <c r="X2896" s="233">
        <v>45263</v>
      </c>
    </row>
    <row r="2897" spans="24:24" x14ac:dyDescent="0.2">
      <c r="X2897" s="233">
        <v>45264</v>
      </c>
    </row>
    <row r="2898" spans="24:24" x14ac:dyDescent="0.2">
      <c r="X2898" s="233">
        <v>45265</v>
      </c>
    </row>
    <row r="2899" spans="24:24" x14ac:dyDescent="0.2">
      <c r="X2899" s="233">
        <v>45266</v>
      </c>
    </row>
    <row r="2900" spans="24:24" x14ac:dyDescent="0.2">
      <c r="X2900" s="233">
        <v>45267</v>
      </c>
    </row>
    <row r="2901" spans="24:24" x14ac:dyDescent="0.2">
      <c r="X2901" s="233">
        <v>45268</v>
      </c>
    </row>
    <row r="2902" spans="24:24" x14ac:dyDescent="0.2">
      <c r="X2902" s="233">
        <v>45269</v>
      </c>
    </row>
    <row r="2903" spans="24:24" x14ac:dyDescent="0.2">
      <c r="X2903" s="233">
        <v>45270</v>
      </c>
    </row>
    <row r="2904" spans="24:24" x14ac:dyDescent="0.2">
      <c r="X2904" s="233">
        <v>45271</v>
      </c>
    </row>
    <row r="2905" spans="24:24" x14ac:dyDescent="0.2">
      <c r="X2905" s="233">
        <v>45272</v>
      </c>
    </row>
    <row r="2906" spans="24:24" x14ac:dyDescent="0.2">
      <c r="X2906" s="233">
        <v>45273</v>
      </c>
    </row>
    <row r="2907" spans="24:24" x14ac:dyDescent="0.2">
      <c r="X2907" s="233">
        <v>45274</v>
      </c>
    </row>
    <row r="2908" spans="24:24" x14ac:dyDescent="0.2">
      <c r="X2908" s="233">
        <v>45275</v>
      </c>
    </row>
    <row r="2909" spans="24:24" x14ac:dyDescent="0.2">
      <c r="X2909" s="233">
        <v>45276</v>
      </c>
    </row>
    <row r="2910" spans="24:24" x14ac:dyDescent="0.2">
      <c r="X2910" s="233">
        <v>45277</v>
      </c>
    </row>
    <row r="2911" spans="24:24" x14ac:dyDescent="0.2">
      <c r="X2911" s="233">
        <v>45278</v>
      </c>
    </row>
    <row r="2912" spans="24:24" x14ac:dyDescent="0.2">
      <c r="X2912" s="233">
        <v>45279</v>
      </c>
    </row>
    <row r="2913" spans="24:24" x14ac:dyDescent="0.2">
      <c r="X2913" s="233">
        <v>45280</v>
      </c>
    </row>
    <row r="2914" spans="24:24" x14ac:dyDescent="0.2">
      <c r="X2914" s="233">
        <v>45281</v>
      </c>
    </row>
    <row r="2915" spans="24:24" x14ac:dyDescent="0.2">
      <c r="X2915" s="233">
        <v>45282</v>
      </c>
    </row>
    <row r="2916" spans="24:24" x14ac:dyDescent="0.2">
      <c r="X2916" s="233">
        <v>45283</v>
      </c>
    </row>
    <row r="2917" spans="24:24" x14ac:dyDescent="0.2">
      <c r="X2917" s="233">
        <v>45284</v>
      </c>
    </row>
    <row r="2918" spans="24:24" x14ac:dyDescent="0.2">
      <c r="X2918" s="233">
        <v>45285</v>
      </c>
    </row>
    <row r="2919" spans="24:24" x14ac:dyDescent="0.2">
      <c r="X2919" s="233">
        <v>45286</v>
      </c>
    </row>
    <row r="2920" spans="24:24" x14ac:dyDescent="0.2">
      <c r="X2920" s="233">
        <v>45287</v>
      </c>
    </row>
    <row r="2921" spans="24:24" x14ac:dyDescent="0.2">
      <c r="X2921" s="233">
        <v>45288</v>
      </c>
    </row>
    <row r="2922" spans="24:24" x14ac:dyDescent="0.2">
      <c r="X2922" s="233">
        <v>45289</v>
      </c>
    </row>
    <row r="2923" spans="24:24" x14ac:dyDescent="0.2">
      <c r="X2923" s="233">
        <v>45290</v>
      </c>
    </row>
    <row r="2924" spans="24:24" x14ac:dyDescent="0.2">
      <c r="X2924" s="233">
        <v>45291</v>
      </c>
    </row>
    <row r="2925" spans="24:24" x14ac:dyDescent="0.2">
      <c r="X2925" s="233">
        <v>45292</v>
      </c>
    </row>
    <row r="2926" spans="24:24" x14ac:dyDescent="0.2">
      <c r="X2926" s="233">
        <v>45293</v>
      </c>
    </row>
    <row r="2927" spans="24:24" x14ac:dyDescent="0.2">
      <c r="X2927" s="233">
        <v>45294</v>
      </c>
    </row>
    <row r="2928" spans="24:24" x14ac:dyDescent="0.2">
      <c r="X2928" s="233">
        <v>45295</v>
      </c>
    </row>
    <row r="2929" spans="24:24" x14ac:dyDescent="0.2">
      <c r="X2929" s="233">
        <v>45296</v>
      </c>
    </row>
    <row r="2930" spans="24:24" x14ac:dyDescent="0.2">
      <c r="X2930" s="233">
        <v>45297</v>
      </c>
    </row>
    <row r="2931" spans="24:24" x14ac:dyDescent="0.2">
      <c r="X2931" s="233">
        <v>45298</v>
      </c>
    </row>
    <row r="2932" spans="24:24" x14ac:dyDescent="0.2">
      <c r="X2932" s="233">
        <v>45299</v>
      </c>
    </row>
    <row r="2933" spans="24:24" x14ac:dyDescent="0.2">
      <c r="X2933" s="233">
        <v>45300</v>
      </c>
    </row>
    <row r="2934" spans="24:24" x14ac:dyDescent="0.2">
      <c r="X2934" s="233">
        <v>45301</v>
      </c>
    </row>
    <row r="2935" spans="24:24" x14ac:dyDescent="0.2">
      <c r="X2935" s="233">
        <v>45302</v>
      </c>
    </row>
    <row r="2936" spans="24:24" x14ac:dyDescent="0.2">
      <c r="X2936" s="233">
        <v>45303</v>
      </c>
    </row>
    <row r="2937" spans="24:24" x14ac:dyDescent="0.2">
      <c r="X2937" s="233">
        <v>45304</v>
      </c>
    </row>
    <row r="2938" spans="24:24" x14ac:dyDescent="0.2">
      <c r="X2938" s="233">
        <v>45305</v>
      </c>
    </row>
    <row r="2939" spans="24:24" x14ac:dyDescent="0.2">
      <c r="X2939" s="233">
        <v>45306</v>
      </c>
    </row>
    <row r="2940" spans="24:24" x14ac:dyDescent="0.2">
      <c r="X2940" s="233">
        <v>45307</v>
      </c>
    </row>
    <row r="2941" spans="24:24" x14ac:dyDescent="0.2">
      <c r="X2941" s="233">
        <v>45308</v>
      </c>
    </row>
    <row r="2942" spans="24:24" x14ac:dyDescent="0.2">
      <c r="X2942" s="233">
        <v>45309</v>
      </c>
    </row>
    <row r="2943" spans="24:24" x14ac:dyDescent="0.2">
      <c r="X2943" s="233">
        <v>45310</v>
      </c>
    </row>
    <row r="2944" spans="24:24" x14ac:dyDescent="0.2">
      <c r="X2944" s="233">
        <v>45311</v>
      </c>
    </row>
    <row r="2945" spans="24:24" x14ac:dyDescent="0.2">
      <c r="X2945" s="233">
        <v>45312</v>
      </c>
    </row>
    <row r="2946" spans="24:24" x14ac:dyDescent="0.2">
      <c r="X2946" s="233">
        <v>45313</v>
      </c>
    </row>
    <row r="2947" spans="24:24" x14ac:dyDescent="0.2">
      <c r="X2947" s="233">
        <v>45314</v>
      </c>
    </row>
    <row r="2948" spans="24:24" x14ac:dyDescent="0.2">
      <c r="X2948" s="233">
        <v>45315</v>
      </c>
    </row>
    <row r="2949" spans="24:24" x14ac:dyDescent="0.2">
      <c r="X2949" s="233">
        <v>45316</v>
      </c>
    </row>
    <row r="2950" spans="24:24" x14ac:dyDescent="0.2">
      <c r="X2950" s="233">
        <v>45317</v>
      </c>
    </row>
    <row r="2951" spans="24:24" x14ac:dyDescent="0.2">
      <c r="X2951" s="233">
        <v>45318</v>
      </c>
    </row>
    <row r="2952" spans="24:24" x14ac:dyDescent="0.2">
      <c r="X2952" s="233">
        <v>45319</v>
      </c>
    </row>
    <row r="2953" spans="24:24" x14ac:dyDescent="0.2">
      <c r="X2953" s="233">
        <v>45320</v>
      </c>
    </row>
    <row r="2954" spans="24:24" x14ac:dyDescent="0.2">
      <c r="X2954" s="233">
        <v>45321</v>
      </c>
    </row>
    <row r="2955" spans="24:24" x14ac:dyDescent="0.2">
      <c r="X2955" s="233">
        <v>45322</v>
      </c>
    </row>
    <row r="2956" spans="24:24" x14ac:dyDescent="0.2">
      <c r="X2956" s="233">
        <v>45323</v>
      </c>
    </row>
    <row r="2957" spans="24:24" x14ac:dyDescent="0.2">
      <c r="X2957" s="233">
        <v>45324</v>
      </c>
    </row>
    <row r="2958" spans="24:24" x14ac:dyDescent="0.2">
      <c r="X2958" s="233">
        <v>45325</v>
      </c>
    </row>
    <row r="2959" spans="24:24" x14ac:dyDescent="0.2">
      <c r="X2959" s="233">
        <v>45326</v>
      </c>
    </row>
    <row r="2960" spans="24:24" x14ac:dyDescent="0.2">
      <c r="X2960" s="233">
        <v>45327</v>
      </c>
    </row>
    <row r="2961" spans="24:24" x14ac:dyDescent="0.2">
      <c r="X2961" s="233">
        <v>45328</v>
      </c>
    </row>
    <row r="2962" spans="24:24" x14ac:dyDescent="0.2">
      <c r="X2962" s="233">
        <v>45329</v>
      </c>
    </row>
    <row r="2963" spans="24:24" x14ac:dyDescent="0.2">
      <c r="X2963" s="233">
        <v>45330</v>
      </c>
    </row>
    <row r="2964" spans="24:24" x14ac:dyDescent="0.2">
      <c r="X2964" s="233">
        <v>45331</v>
      </c>
    </row>
    <row r="2965" spans="24:24" x14ac:dyDescent="0.2">
      <c r="X2965" s="233">
        <v>45332</v>
      </c>
    </row>
    <row r="2966" spans="24:24" x14ac:dyDescent="0.2">
      <c r="X2966" s="233">
        <v>45333</v>
      </c>
    </row>
    <row r="2967" spans="24:24" x14ac:dyDescent="0.2">
      <c r="X2967" s="233">
        <v>45334</v>
      </c>
    </row>
    <row r="2968" spans="24:24" x14ac:dyDescent="0.2">
      <c r="X2968" s="233">
        <v>45335</v>
      </c>
    </row>
    <row r="2969" spans="24:24" x14ac:dyDescent="0.2">
      <c r="X2969" s="233">
        <v>45336</v>
      </c>
    </row>
    <row r="2970" spans="24:24" x14ac:dyDescent="0.2">
      <c r="X2970" s="233">
        <v>45337</v>
      </c>
    </row>
    <row r="2971" spans="24:24" x14ac:dyDescent="0.2">
      <c r="X2971" s="233">
        <v>45338</v>
      </c>
    </row>
    <row r="2972" spans="24:24" x14ac:dyDescent="0.2">
      <c r="X2972" s="233">
        <v>45339</v>
      </c>
    </row>
    <row r="2973" spans="24:24" x14ac:dyDescent="0.2">
      <c r="X2973" s="233">
        <v>45340</v>
      </c>
    </row>
    <row r="2974" spans="24:24" x14ac:dyDescent="0.2">
      <c r="X2974" s="233">
        <v>45341</v>
      </c>
    </row>
    <row r="2975" spans="24:24" x14ac:dyDescent="0.2">
      <c r="X2975" s="233">
        <v>45342</v>
      </c>
    </row>
    <row r="2976" spans="24:24" x14ac:dyDescent="0.2">
      <c r="X2976" s="233">
        <v>45343</v>
      </c>
    </row>
    <row r="2977" spans="24:24" x14ac:dyDescent="0.2">
      <c r="X2977" s="233">
        <v>45344</v>
      </c>
    </row>
    <row r="2978" spans="24:24" x14ac:dyDescent="0.2">
      <c r="X2978" s="233">
        <v>45345</v>
      </c>
    </row>
    <row r="2979" spans="24:24" x14ac:dyDescent="0.2">
      <c r="X2979" s="233">
        <v>45346</v>
      </c>
    </row>
    <row r="2980" spans="24:24" x14ac:dyDescent="0.2">
      <c r="X2980" s="233">
        <v>45347</v>
      </c>
    </row>
    <row r="2981" spans="24:24" x14ac:dyDescent="0.2">
      <c r="X2981" s="233">
        <v>45348</v>
      </c>
    </row>
    <row r="2982" spans="24:24" x14ac:dyDescent="0.2">
      <c r="X2982" s="233">
        <v>45349</v>
      </c>
    </row>
    <row r="2983" spans="24:24" x14ac:dyDescent="0.2">
      <c r="X2983" s="233">
        <v>45350</v>
      </c>
    </row>
    <row r="2984" spans="24:24" x14ac:dyDescent="0.2">
      <c r="X2984" s="233">
        <v>45351</v>
      </c>
    </row>
    <row r="2985" spans="24:24" x14ac:dyDescent="0.2">
      <c r="X2985" s="233">
        <v>45352</v>
      </c>
    </row>
    <row r="2986" spans="24:24" x14ac:dyDescent="0.2">
      <c r="X2986" s="233">
        <v>45353</v>
      </c>
    </row>
    <row r="2987" spans="24:24" x14ac:dyDescent="0.2">
      <c r="X2987" s="233">
        <v>45354</v>
      </c>
    </row>
    <row r="2988" spans="24:24" x14ac:dyDescent="0.2">
      <c r="X2988" s="233">
        <v>45355</v>
      </c>
    </row>
    <row r="2989" spans="24:24" x14ac:dyDescent="0.2">
      <c r="X2989" s="233">
        <v>45356</v>
      </c>
    </row>
    <row r="2990" spans="24:24" x14ac:dyDescent="0.2">
      <c r="X2990" s="233">
        <v>45357</v>
      </c>
    </row>
    <row r="2991" spans="24:24" x14ac:dyDescent="0.2">
      <c r="X2991" s="233">
        <v>45358</v>
      </c>
    </row>
    <row r="2992" spans="24:24" x14ac:dyDescent="0.2">
      <c r="X2992" s="233">
        <v>45359</v>
      </c>
    </row>
    <row r="2993" spans="24:24" x14ac:dyDescent="0.2">
      <c r="X2993" s="233">
        <v>45360</v>
      </c>
    </row>
    <row r="2994" spans="24:24" x14ac:dyDescent="0.2">
      <c r="X2994" s="233">
        <v>45361</v>
      </c>
    </row>
    <row r="2995" spans="24:24" x14ac:dyDescent="0.2">
      <c r="X2995" s="233">
        <v>45362</v>
      </c>
    </row>
    <row r="2996" spans="24:24" x14ac:dyDescent="0.2">
      <c r="X2996" s="233">
        <v>45363</v>
      </c>
    </row>
    <row r="2997" spans="24:24" x14ac:dyDescent="0.2">
      <c r="X2997" s="233">
        <v>45364</v>
      </c>
    </row>
    <row r="2998" spans="24:24" x14ac:dyDescent="0.2">
      <c r="X2998" s="233">
        <v>45365</v>
      </c>
    </row>
    <row r="2999" spans="24:24" x14ac:dyDescent="0.2">
      <c r="X2999" s="233">
        <v>45366</v>
      </c>
    </row>
    <row r="3000" spans="24:24" x14ac:dyDescent="0.2">
      <c r="X3000" s="233">
        <v>45367</v>
      </c>
    </row>
    <row r="3001" spans="24:24" x14ac:dyDescent="0.2">
      <c r="X3001" s="233">
        <v>45368</v>
      </c>
    </row>
    <row r="3002" spans="24:24" x14ac:dyDescent="0.2">
      <c r="X3002" s="233">
        <v>45369</v>
      </c>
    </row>
    <row r="3003" spans="24:24" x14ac:dyDescent="0.2">
      <c r="X3003" s="233">
        <v>45370</v>
      </c>
    </row>
    <row r="3004" spans="24:24" x14ac:dyDescent="0.2">
      <c r="X3004" s="233">
        <v>45371</v>
      </c>
    </row>
    <row r="3005" spans="24:24" x14ac:dyDescent="0.2">
      <c r="X3005" s="233">
        <v>45372</v>
      </c>
    </row>
    <row r="3006" spans="24:24" x14ac:dyDescent="0.2">
      <c r="X3006" s="233">
        <v>45373</v>
      </c>
    </row>
    <row r="3007" spans="24:24" x14ac:dyDescent="0.2">
      <c r="X3007" s="233">
        <v>45374</v>
      </c>
    </row>
    <row r="3008" spans="24:24" x14ac:dyDescent="0.2">
      <c r="X3008" s="233">
        <v>45375</v>
      </c>
    </row>
    <row r="3009" spans="24:24" x14ac:dyDescent="0.2">
      <c r="X3009" s="233">
        <v>45376</v>
      </c>
    </row>
    <row r="3010" spans="24:24" x14ac:dyDescent="0.2">
      <c r="X3010" s="233">
        <v>45377</v>
      </c>
    </row>
    <row r="3011" spans="24:24" x14ac:dyDescent="0.2">
      <c r="X3011" s="233">
        <v>45378</v>
      </c>
    </row>
    <row r="3012" spans="24:24" x14ac:dyDescent="0.2">
      <c r="X3012" s="233">
        <v>45379</v>
      </c>
    </row>
    <row r="3013" spans="24:24" x14ac:dyDescent="0.2">
      <c r="X3013" s="233">
        <v>45380</v>
      </c>
    </row>
    <row r="3014" spans="24:24" x14ac:dyDescent="0.2">
      <c r="X3014" s="233">
        <v>45381</v>
      </c>
    </row>
    <row r="3015" spans="24:24" x14ac:dyDescent="0.2">
      <c r="X3015" s="233">
        <v>45382</v>
      </c>
    </row>
    <row r="3016" spans="24:24" x14ac:dyDescent="0.2">
      <c r="X3016" s="233">
        <v>45383</v>
      </c>
    </row>
    <row r="3017" spans="24:24" x14ac:dyDescent="0.2">
      <c r="X3017" s="233">
        <v>45384</v>
      </c>
    </row>
    <row r="3018" spans="24:24" x14ac:dyDescent="0.2">
      <c r="X3018" s="233">
        <v>45385</v>
      </c>
    </row>
    <row r="3019" spans="24:24" x14ac:dyDescent="0.2">
      <c r="X3019" s="233">
        <v>45386</v>
      </c>
    </row>
    <row r="3020" spans="24:24" x14ac:dyDescent="0.2">
      <c r="X3020" s="233">
        <v>45387</v>
      </c>
    </row>
    <row r="3021" spans="24:24" x14ac:dyDescent="0.2">
      <c r="X3021" s="233">
        <v>45388</v>
      </c>
    </row>
    <row r="3022" spans="24:24" x14ac:dyDescent="0.2">
      <c r="X3022" s="233">
        <v>45389</v>
      </c>
    </row>
    <row r="3023" spans="24:24" x14ac:dyDescent="0.2">
      <c r="X3023" s="233">
        <v>45390</v>
      </c>
    </row>
    <row r="3024" spans="24:24" x14ac:dyDescent="0.2">
      <c r="X3024" s="233">
        <v>45391</v>
      </c>
    </row>
    <row r="3025" spans="24:24" x14ac:dyDescent="0.2">
      <c r="X3025" s="233">
        <v>45392</v>
      </c>
    </row>
    <row r="3026" spans="24:24" x14ac:dyDescent="0.2">
      <c r="X3026" s="233">
        <v>45393</v>
      </c>
    </row>
    <row r="3027" spans="24:24" x14ac:dyDescent="0.2">
      <c r="X3027" s="233">
        <v>45394</v>
      </c>
    </row>
    <row r="3028" spans="24:24" x14ac:dyDescent="0.2">
      <c r="X3028" s="233">
        <v>45395</v>
      </c>
    </row>
    <row r="3029" spans="24:24" x14ac:dyDescent="0.2">
      <c r="X3029" s="233">
        <v>45396</v>
      </c>
    </row>
    <row r="3030" spans="24:24" x14ac:dyDescent="0.2">
      <c r="X3030" s="233">
        <v>45397</v>
      </c>
    </row>
    <row r="3031" spans="24:24" x14ac:dyDescent="0.2">
      <c r="X3031" s="233">
        <v>45398</v>
      </c>
    </row>
    <row r="3032" spans="24:24" x14ac:dyDescent="0.2">
      <c r="X3032" s="233">
        <v>45399</v>
      </c>
    </row>
    <row r="3033" spans="24:24" x14ac:dyDescent="0.2">
      <c r="X3033" s="233">
        <v>45400</v>
      </c>
    </row>
    <row r="3034" spans="24:24" x14ac:dyDescent="0.2">
      <c r="X3034" s="233">
        <v>45401</v>
      </c>
    </row>
    <row r="3035" spans="24:24" x14ac:dyDescent="0.2">
      <c r="X3035" s="233">
        <v>45402</v>
      </c>
    </row>
    <row r="3036" spans="24:24" x14ac:dyDescent="0.2">
      <c r="X3036" s="233">
        <v>45403</v>
      </c>
    </row>
    <row r="3037" spans="24:24" x14ac:dyDescent="0.2">
      <c r="X3037" s="233">
        <v>45404</v>
      </c>
    </row>
    <row r="3038" spans="24:24" x14ac:dyDescent="0.2">
      <c r="X3038" s="233">
        <v>45405</v>
      </c>
    </row>
    <row r="3039" spans="24:24" x14ac:dyDescent="0.2">
      <c r="X3039" s="233">
        <v>45406</v>
      </c>
    </row>
    <row r="3040" spans="24:24" x14ac:dyDescent="0.2">
      <c r="X3040" s="233">
        <v>45407</v>
      </c>
    </row>
    <row r="3041" spans="24:24" x14ac:dyDescent="0.2">
      <c r="X3041" s="233">
        <v>45408</v>
      </c>
    </row>
    <row r="3042" spans="24:24" x14ac:dyDescent="0.2">
      <c r="X3042" s="233">
        <v>45409</v>
      </c>
    </row>
    <row r="3043" spans="24:24" x14ac:dyDescent="0.2">
      <c r="X3043" s="233">
        <v>45410</v>
      </c>
    </row>
    <row r="3044" spans="24:24" x14ac:dyDescent="0.2">
      <c r="X3044" s="233">
        <v>45411</v>
      </c>
    </row>
    <row r="3045" spans="24:24" x14ac:dyDescent="0.2">
      <c r="X3045" s="233">
        <v>45412</v>
      </c>
    </row>
    <row r="3046" spans="24:24" x14ac:dyDescent="0.2">
      <c r="X3046" s="233">
        <v>45413</v>
      </c>
    </row>
    <row r="3047" spans="24:24" x14ac:dyDescent="0.2">
      <c r="X3047" s="233">
        <v>45414</v>
      </c>
    </row>
    <row r="3048" spans="24:24" x14ac:dyDescent="0.2">
      <c r="X3048" s="233">
        <v>45415</v>
      </c>
    </row>
    <row r="3049" spans="24:24" x14ac:dyDescent="0.2">
      <c r="X3049" s="233">
        <v>45416</v>
      </c>
    </row>
    <row r="3050" spans="24:24" x14ac:dyDescent="0.2">
      <c r="X3050" s="233">
        <v>45417</v>
      </c>
    </row>
    <row r="3051" spans="24:24" x14ac:dyDescent="0.2">
      <c r="X3051" s="233">
        <v>45418</v>
      </c>
    </row>
    <row r="3052" spans="24:24" x14ac:dyDescent="0.2">
      <c r="X3052" s="233">
        <v>45419</v>
      </c>
    </row>
    <row r="3053" spans="24:24" x14ac:dyDescent="0.2">
      <c r="X3053" s="233">
        <v>45420</v>
      </c>
    </row>
    <row r="3054" spans="24:24" x14ac:dyDescent="0.2">
      <c r="X3054" s="233">
        <v>45421</v>
      </c>
    </row>
    <row r="3055" spans="24:24" x14ac:dyDescent="0.2">
      <c r="X3055" s="233">
        <v>45422</v>
      </c>
    </row>
    <row r="3056" spans="24:24" x14ac:dyDescent="0.2">
      <c r="X3056" s="233">
        <v>45423</v>
      </c>
    </row>
    <row r="3057" spans="24:24" x14ac:dyDescent="0.2">
      <c r="X3057" s="233">
        <v>45424</v>
      </c>
    </row>
    <row r="3058" spans="24:24" x14ac:dyDescent="0.2">
      <c r="X3058" s="233">
        <v>45425</v>
      </c>
    </row>
    <row r="3059" spans="24:24" x14ac:dyDescent="0.2">
      <c r="X3059" s="233">
        <v>45426</v>
      </c>
    </row>
    <row r="3060" spans="24:24" x14ac:dyDescent="0.2">
      <c r="X3060" s="233">
        <v>45427</v>
      </c>
    </row>
    <row r="3061" spans="24:24" x14ac:dyDescent="0.2">
      <c r="X3061" s="233">
        <v>45428</v>
      </c>
    </row>
    <row r="3062" spans="24:24" x14ac:dyDescent="0.2">
      <c r="X3062" s="233">
        <v>45429</v>
      </c>
    </row>
    <row r="3063" spans="24:24" x14ac:dyDescent="0.2">
      <c r="X3063" s="233">
        <v>45430</v>
      </c>
    </row>
    <row r="3064" spans="24:24" x14ac:dyDescent="0.2">
      <c r="X3064" s="233">
        <v>45431</v>
      </c>
    </row>
    <row r="3065" spans="24:24" x14ac:dyDescent="0.2">
      <c r="X3065" s="233">
        <v>45432</v>
      </c>
    </row>
    <row r="3066" spans="24:24" x14ac:dyDescent="0.2">
      <c r="X3066" s="233">
        <v>45433</v>
      </c>
    </row>
    <row r="3067" spans="24:24" x14ac:dyDescent="0.2">
      <c r="X3067" s="233">
        <v>45434</v>
      </c>
    </row>
    <row r="3068" spans="24:24" x14ac:dyDescent="0.2">
      <c r="X3068" s="233">
        <v>45435</v>
      </c>
    </row>
    <row r="3069" spans="24:24" x14ac:dyDescent="0.2">
      <c r="X3069" s="233">
        <v>45436</v>
      </c>
    </row>
    <row r="3070" spans="24:24" x14ac:dyDescent="0.2">
      <c r="X3070" s="233">
        <v>45437</v>
      </c>
    </row>
    <row r="3071" spans="24:24" x14ac:dyDescent="0.2">
      <c r="X3071" s="233">
        <v>45438</v>
      </c>
    </row>
    <row r="3072" spans="24:24" x14ac:dyDescent="0.2">
      <c r="X3072" s="233">
        <v>45439</v>
      </c>
    </row>
    <row r="3073" spans="24:24" x14ac:dyDescent="0.2">
      <c r="X3073" s="233">
        <v>45440</v>
      </c>
    </row>
    <row r="3074" spans="24:24" x14ac:dyDescent="0.2">
      <c r="X3074" s="233">
        <v>45441</v>
      </c>
    </row>
    <row r="3075" spans="24:24" x14ac:dyDescent="0.2">
      <c r="X3075" s="233">
        <v>45442</v>
      </c>
    </row>
    <row r="3076" spans="24:24" x14ac:dyDescent="0.2">
      <c r="X3076" s="233">
        <v>45443</v>
      </c>
    </row>
    <row r="3077" spans="24:24" x14ac:dyDescent="0.2">
      <c r="X3077" s="233">
        <v>45444</v>
      </c>
    </row>
    <row r="3078" spans="24:24" x14ac:dyDescent="0.2">
      <c r="X3078" s="233">
        <v>45445</v>
      </c>
    </row>
    <row r="3079" spans="24:24" x14ac:dyDescent="0.2">
      <c r="X3079" s="233">
        <v>45446</v>
      </c>
    </row>
    <row r="3080" spans="24:24" x14ac:dyDescent="0.2">
      <c r="X3080" s="233">
        <v>45447</v>
      </c>
    </row>
    <row r="3081" spans="24:24" x14ac:dyDescent="0.2">
      <c r="X3081" s="233">
        <v>45448</v>
      </c>
    </row>
    <row r="3082" spans="24:24" x14ac:dyDescent="0.2">
      <c r="X3082" s="233">
        <v>45449</v>
      </c>
    </row>
    <row r="3083" spans="24:24" x14ac:dyDescent="0.2">
      <c r="X3083" s="233">
        <v>45450</v>
      </c>
    </row>
    <row r="3084" spans="24:24" x14ac:dyDescent="0.2">
      <c r="X3084" s="233">
        <v>45451</v>
      </c>
    </row>
    <row r="3085" spans="24:24" x14ac:dyDescent="0.2">
      <c r="X3085" s="233">
        <v>45452</v>
      </c>
    </row>
    <row r="3086" spans="24:24" x14ac:dyDescent="0.2">
      <c r="X3086" s="233">
        <v>45453</v>
      </c>
    </row>
    <row r="3087" spans="24:24" x14ac:dyDescent="0.2">
      <c r="X3087" s="233">
        <v>45454</v>
      </c>
    </row>
    <row r="3088" spans="24:24" x14ac:dyDescent="0.2">
      <c r="X3088" s="233">
        <v>45455</v>
      </c>
    </row>
    <row r="3089" spans="24:24" x14ac:dyDescent="0.2">
      <c r="X3089" s="233">
        <v>45456</v>
      </c>
    </row>
    <row r="3090" spans="24:24" x14ac:dyDescent="0.2">
      <c r="X3090" s="233">
        <v>45457</v>
      </c>
    </row>
    <row r="3091" spans="24:24" x14ac:dyDescent="0.2">
      <c r="X3091" s="233">
        <v>45458</v>
      </c>
    </row>
    <row r="3092" spans="24:24" x14ac:dyDescent="0.2">
      <c r="X3092" s="233">
        <v>45459</v>
      </c>
    </row>
    <row r="3093" spans="24:24" x14ac:dyDescent="0.2">
      <c r="X3093" s="233">
        <v>45460</v>
      </c>
    </row>
    <row r="3094" spans="24:24" x14ac:dyDescent="0.2">
      <c r="X3094" s="233">
        <v>45461</v>
      </c>
    </row>
    <row r="3095" spans="24:24" x14ac:dyDescent="0.2">
      <c r="X3095" s="233">
        <v>45462</v>
      </c>
    </row>
    <row r="3096" spans="24:24" x14ac:dyDescent="0.2">
      <c r="X3096" s="233">
        <v>45463</v>
      </c>
    </row>
    <row r="3097" spans="24:24" x14ac:dyDescent="0.2">
      <c r="X3097" s="233">
        <v>45464</v>
      </c>
    </row>
    <row r="3098" spans="24:24" x14ac:dyDescent="0.2">
      <c r="X3098" s="233">
        <v>45465</v>
      </c>
    </row>
    <row r="3099" spans="24:24" x14ac:dyDescent="0.2">
      <c r="X3099" s="233">
        <v>45466</v>
      </c>
    </row>
    <row r="3100" spans="24:24" x14ac:dyDescent="0.2">
      <c r="X3100" s="233">
        <v>45467</v>
      </c>
    </row>
    <row r="3101" spans="24:24" x14ac:dyDescent="0.2">
      <c r="X3101" s="233">
        <v>45468</v>
      </c>
    </row>
    <row r="3102" spans="24:24" x14ac:dyDescent="0.2">
      <c r="X3102" s="233">
        <v>45469</v>
      </c>
    </row>
    <row r="3103" spans="24:24" x14ac:dyDescent="0.2">
      <c r="X3103" s="233">
        <v>45470</v>
      </c>
    </row>
    <row r="3104" spans="24:24" x14ac:dyDescent="0.2">
      <c r="X3104" s="233">
        <v>45471</v>
      </c>
    </row>
    <row r="3105" spans="24:24" x14ac:dyDescent="0.2">
      <c r="X3105" s="233">
        <v>45472</v>
      </c>
    </row>
    <row r="3106" spans="24:24" x14ac:dyDescent="0.2">
      <c r="X3106" s="233">
        <v>45473</v>
      </c>
    </row>
    <row r="3107" spans="24:24" x14ac:dyDescent="0.2">
      <c r="X3107" s="233">
        <v>45474</v>
      </c>
    </row>
    <row r="3108" spans="24:24" x14ac:dyDescent="0.2">
      <c r="X3108" s="233">
        <v>45475</v>
      </c>
    </row>
    <row r="3109" spans="24:24" x14ac:dyDescent="0.2">
      <c r="X3109" s="233">
        <v>45476</v>
      </c>
    </row>
    <row r="3110" spans="24:24" x14ac:dyDescent="0.2">
      <c r="X3110" s="233">
        <v>45477</v>
      </c>
    </row>
    <row r="3111" spans="24:24" x14ac:dyDescent="0.2">
      <c r="X3111" s="233">
        <v>45478</v>
      </c>
    </row>
    <row r="3112" spans="24:24" x14ac:dyDescent="0.2">
      <c r="X3112" s="233">
        <v>45479</v>
      </c>
    </row>
    <row r="3113" spans="24:24" x14ac:dyDescent="0.2">
      <c r="X3113" s="233">
        <v>45480</v>
      </c>
    </row>
    <row r="3114" spans="24:24" x14ac:dyDescent="0.2">
      <c r="X3114" s="233">
        <v>45481</v>
      </c>
    </row>
    <row r="3115" spans="24:24" x14ac:dyDescent="0.2">
      <c r="X3115" s="233">
        <v>45482</v>
      </c>
    </row>
    <row r="3116" spans="24:24" x14ac:dyDescent="0.2">
      <c r="X3116" s="233">
        <v>45483</v>
      </c>
    </row>
    <row r="3117" spans="24:24" x14ac:dyDescent="0.2">
      <c r="X3117" s="233">
        <v>45484</v>
      </c>
    </row>
    <row r="3118" spans="24:24" x14ac:dyDescent="0.2">
      <c r="X3118" s="233">
        <v>45485</v>
      </c>
    </row>
    <row r="3119" spans="24:24" x14ac:dyDescent="0.2">
      <c r="X3119" s="233">
        <v>45486</v>
      </c>
    </row>
    <row r="3120" spans="24:24" x14ac:dyDescent="0.2">
      <c r="X3120" s="233">
        <v>45487</v>
      </c>
    </row>
    <row r="3121" spans="24:24" x14ac:dyDescent="0.2">
      <c r="X3121" s="233">
        <v>45488</v>
      </c>
    </row>
    <row r="3122" spans="24:24" x14ac:dyDescent="0.2">
      <c r="X3122" s="233">
        <v>45489</v>
      </c>
    </row>
    <row r="3123" spans="24:24" x14ac:dyDescent="0.2">
      <c r="X3123" s="233">
        <v>45490</v>
      </c>
    </row>
    <row r="3124" spans="24:24" x14ac:dyDescent="0.2">
      <c r="X3124" s="233">
        <v>45491</v>
      </c>
    </row>
    <row r="3125" spans="24:24" x14ac:dyDescent="0.2">
      <c r="X3125" s="233">
        <v>45492</v>
      </c>
    </row>
    <row r="3126" spans="24:24" x14ac:dyDescent="0.2">
      <c r="X3126" s="233">
        <v>45493</v>
      </c>
    </row>
    <row r="3127" spans="24:24" x14ac:dyDescent="0.2">
      <c r="X3127" s="233">
        <v>45494</v>
      </c>
    </row>
    <row r="3128" spans="24:24" x14ac:dyDescent="0.2">
      <c r="X3128" s="233">
        <v>45495</v>
      </c>
    </row>
    <row r="3129" spans="24:24" x14ac:dyDescent="0.2">
      <c r="X3129" s="233">
        <v>45496</v>
      </c>
    </row>
    <row r="3130" spans="24:24" x14ac:dyDescent="0.2">
      <c r="X3130" s="233">
        <v>45497</v>
      </c>
    </row>
    <row r="3131" spans="24:24" x14ac:dyDescent="0.2">
      <c r="X3131" s="233">
        <v>45498</v>
      </c>
    </row>
    <row r="3132" spans="24:24" x14ac:dyDescent="0.2">
      <c r="X3132" s="233">
        <v>45499</v>
      </c>
    </row>
    <row r="3133" spans="24:24" x14ac:dyDescent="0.2">
      <c r="X3133" s="233">
        <v>45500</v>
      </c>
    </row>
    <row r="3134" spans="24:24" x14ac:dyDescent="0.2">
      <c r="X3134" s="233">
        <v>45501</v>
      </c>
    </row>
    <row r="3135" spans="24:24" x14ac:dyDescent="0.2">
      <c r="X3135" s="233">
        <v>45502</v>
      </c>
    </row>
    <row r="3136" spans="24:24" x14ac:dyDescent="0.2">
      <c r="X3136" s="233">
        <v>45503</v>
      </c>
    </row>
    <row r="3137" spans="24:24" x14ac:dyDescent="0.2">
      <c r="X3137" s="233">
        <v>45504</v>
      </c>
    </row>
    <row r="3138" spans="24:24" x14ac:dyDescent="0.2">
      <c r="X3138" s="233">
        <v>45505</v>
      </c>
    </row>
    <row r="3139" spans="24:24" x14ac:dyDescent="0.2">
      <c r="X3139" s="233">
        <v>45506</v>
      </c>
    </row>
    <row r="3140" spans="24:24" x14ac:dyDescent="0.2">
      <c r="X3140" s="233">
        <v>45507</v>
      </c>
    </row>
    <row r="3141" spans="24:24" x14ac:dyDescent="0.2">
      <c r="X3141" s="233">
        <v>45508</v>
      </c>
    </row>
    <row r="3142" spans="24:24" x14ac:dyDescent="0.2">
      <c r="X3142" s="233">
        <v>45509</v>
      </c>
    </row>
    <row r="3143" spans="24:24" x14ac:dyDescent="0.2">
      <c r="X3143" s="233">
        <v>45510</v>
      </c>
    </row>
    <row r="3144" spans="24:24" x14ac:dyDescent="0.2">
      <c r="X3144" s="233">
        <v>45511</v>
      </c>
    </row>
    <row r="3145" spans="24:24" x14ac:dyDescent="0.2">
      <c r="X3145" s="233">
        <v>45512</v>
      </c>
    </row>
    <row r="3146" spans="24:24" x14ac:dyDescent="0.2">
      <c r="X3146" s="233">
        <v>45513</v>
      </c>
    </row>
    <row r="3147" spans="24:24" x14ac:dyDescent="0.2">
      <c r="X3147" s="233">
        <v>45514</v>
      </c>
    </row>
    <row r="3148" spans="24:24" x14ac:dyDescent="0.2">
      <c r="X3148" s="233">
        <v>45515</v>
      </c>
    </row>
    <row r="3149" spans="24:24" x14ac:dyDescent="0.2">
      <c r="X3149" s="233">
        <v>45516</v>
      </c>
    </row>
    <row r="3150" spans="24:24" x14ac:dyDescent="0.2">
      <c r="X3150" s="233">
        <v>45517</v>
      </c>
    </row>
    <row r="3151" spans="24:24" x14ac:dyDescent="0.2">
      <c r="X3151" s="233">
        <v>45518</v>
      </c>
    </row>
    <row r="3152" spans="24:24" x14ac:dyDescent="0.2">
      <c r="X3152" s="233">
        <v>45519</v>
      </c>
    </row>
    <row r="3153" spans="24:24" x14ac:dyDescent="0.2">
      <c r="X3153" s="233">
        <v>45520</v>
      </c>
    </row>
    <row r="3154" spans="24:24" x14ac:dyDescent="0.2">
      <c r="X3154" s="233">
        <v>45521</v>
      </c>
    </row>
    <row r="3155" spans="24:24" x14ac:dyDescent="0.2">
      <c r="X3155" s="233">
        <v>45522</v>
      </c>
    </row>
    <row r="3156" spans="24:24" x14ac:dyDescent="0.2">
      <c r="X3156" s="233">
        <v>45523</v>
      </c>
    </row>
    <row r="3157" spans="24:24" x14ac:dyDescent="0.2">
      <c r="X3157" s="233">
        <v>45524</v>
      </c>
    </row>
    <row r="3158" spans="24:24" x14ac:dyDescent="0.2">
      <c r="X3158" s="233">
        <v>45525</v>
      </c>
    </row>
    <row r="3159" spans="24:24" x14ac:dyDescent="0.2">
      <c r="X3159" s="233">
        <v>45526</v>
      </c>
    </row>
    <row r="3160" spans="24:24" x14ac:dyDescent="0.2">
      <c r="X3160" s="233">
        <v>45527</v>
      </c>
    </row>
    <row r="3161" spans="24:24" x14ac:dyDescent="0.2">
      <c r="X3161" s="233">
        <v>45528</v>
      </c>
    </row>
    <row r="3162" spans="24:24" x14ac:dyDescent="0.2">
      <c r="X3162" s="233">
        <v>45529</v>
      </c>
    </row>
    <row r="3163" spans="24:24" x14ac:dyDescent="0.2">
      <c r="X3163" s="233">
        <v>45530</v>
      </c>
    </row>
    <row r="3164" spans="24:24" x14ac:dyDescent="0.2">
      <c r="X3164" s="233">
        <v>45531</v>
      </c>
    </row>
    <row r="3165" spans="24:24" x14ac:dyDescent="0.2">
      <c r="X3165" s="233">
        <v>45532</v>
      </c>
    </row>
    <row r="3166" spans="24:24" x14ac:dyDescent="0.2">
      <c r="X3166" s="233">
        <v>45533</v>
      </c>
    </row>
    <row r="3167" spans="24:24" x14ac:dyDescent="0.2">
      <c r="X3167" s="233">
        <v>45534</v>
      </c>
    </row>
    <row r="3168" spans="24:24" x14ac:dyDescent="0.2">
      <c r="X3168" s="233">
        <v>45535</v>
      </c>
    </row>
    <row r="3169" spans="24:24" x14ac:dyDescent="0.2">
      <c r="X3169" s="233">
        <v>45536</v>
      </c>
    </row>
    <row r="3170" spans="24:24" x14ac:dyDescent="0.2">
      <c r="X3170" s="233">
        <v>45537</v>
      </c>
    </row>
    <row r="3171" spans="24:24" x14ac:dyDescent="0.2">
      <c r="X3171" s="233">
        <v>45538</v>
      </c>
    </row>
    <row r="3172" spans="24:24" x14ac:dyDescent="0.2">
      <c r="X3172" s="233">
        <v>45539</v>
      </c>
    </row>
    <row r="3173" spans="24:24" x14ac:dyDescent="0.2">
      <c r="X3173" s="233">
        <v>45540</v>
      </c>
    </row>
    <row r="3174" spans="24:24" x14ac:dyDescent="0.2">
      <c r="X3174" s="233">
        <v>45541</v>
      </c>
    </row>
    <row r="3175" spans="24:24" x14ac:dyDescent="0.2">
      <c r="X3175" s="233">
        <v>45542</v>
      </c>
    </row>
    <row r="3176" spans="24:24" x14ac:dyDescent="0.2">
      <c r="X3176" s="233">
        <v>45543</v>
      </c>
    </row>
    <row r="3177" spans="24:24" x14ac:dyDescent="0.2">
      <c r="X3177" s="233">
        <v>45544</v>
      </c>
    </row>
    <row r="3178" spans="24:24" x14ac:dyDescent="0.2">
      <c r="X3178" s="233">
        <v>45545</v>
      </c>
    </row>
    <row r="3179" spans="24:24" x14ac:dyDescent="0.2">
      <c r="X3179" s="233">
        <v>45546</v>
      </c>
    </row>
    <row r="3180" spans="24:24" x14ac:dyDescent="0.2">
      <c r="X3180" s="233">
        <v>45547</v>
      </c>
    </row>
    <row r="3181" spans="24:24" x14ac:dyDescent="0.2">
      <c r="X3181" s="233">
        <v>45548</v>
      </c>
    </row>
    <row r="3182" spans="24:24" x14ac:dyDescent="0.2">
      <c r="X3182" s="233">
        <v>45549</v>
      </c>
    </row>
    <row r="3183" spans="24:24" x14ac:dyDescent="0.2">
      <c r="X3183" s="233">
        <v>45550</v>
      </c>
    </row>
    <row r="3184" spans="24:24" x14ac:dyDescent="0.2">
      <c r="X3184" s="233">
        <v>45551</v>
      </c>
    </row>
    <row r="3185" spans="24:24" x14ac:dyDescent="0.2">
      <c r="X3185" s="233">
        <v>45552</v>
      </c>
    </row>
    <row r="3186" spans="24:24" x14ac:dyDescent="0.2">
      <c r="X3186" s="233">
        <v>45553</v>
      </c>
    </row>
    <row r="3187" spans="24:24" x14ac:dyDescent="0.2">
      <c r="X3187" s="233">
        <v>45554</v>
      </c>
    </row>
    <row r="3188" spans="24:24" x14ac:dyDescent="0.2">
      <c r="X3188" s="233">
        <v>45555</v>
      </c>
    </row>
    <row r="3189" spans="24:24" x14ac:dyDescent="0.2">
      <c r="X3189" s="233">
        <v>45556</v>
      </c>
    </row>
    <row r="3190" spans="24:24" x14ac:dyDescent="0.2">
      <c r="X3190" s="233">
        <v>45557</v>
      </c>
    </row>
    <row r="3191" spans="24:24" x14ac:dyDescent="0.2">
      <c r="X3191" s="233">
        <v>45558</v>
      </c>
    </row>
    <row r="3192" spans="24:24" x14ac:dyDescent="0.2">
      <c r="X3192" s="233">
        <v>45559</v>
      </c>
    </row>
    <row r="3193" spans="24:24" x14ac:dyDescent="0.2">
      <c r="X3193" s="233">
        <v>45560</v>
      </c>
    </row>
    <row r="3194" spans="24:24" x14ac:dyDescent="0.2">
      <c r="X3194" s="233">
        <v>45561</v>
      </c>
    </row>
    <row r="3195" spans="24:24" x14ac:dyDescent="0.2">
      <c r="X3195" s="233">
        <v>45562</v>
      </c>
    </row>
    <row r="3196" spans="24:24" x14ac:dyDescent="0.2">
      <c r="X3196" s="233">
        <v>45563</v>
      </c>
    </row>
    <row r="3197" spans="24:24" x14ac:dyDescent="0.2">
      <c r="X3197" s="233">
        <v>45564</v>
      </c>
    </row>
    <row r="3198" spans="24:24" x14ac:dyDescent="0.2">
      <c r="X3198" s="233">
        <v>45565</v>
      </c>
    </row>
    <row r="3199" spans="24:24" x14ac:dyDescent="0.2">
      <c r="X3199" s="233">
        <v>45566</v>
      </c>
    </row>
    <row r="3200" spans="24:24" x14ac:dyDescent="0.2">
      <c r="X3200" s="233">
        <v>45567</v>
      </c>
    </row>
    <row r="3201" spans="24:24" x14ac:dyDescent="0.2">
      <c r="X3201" s="233">
        <v>45568</v>
      </c>
    </row>
    <row r="3202" spans="24:24" x14ac:dyDescent="0.2">
      <c r="X3202" s="233">
        <v>45569</v>
      </c>
    </row>
    <row r="3203" spans="24:24" x14ac:dyDescent="0.2">
      <c r="X3203" s="233">
        <v>45570</v>
      </c>
    </row>
    <row r="3204" spans="24:24" x14ac:dyDescent="0.2">
      <c r="X3204" s="233">
        <v>45571</v>
      </c>
    </row>
    <row r="3205" spans="24:24" x14ac:dyDescent="0.2">
      <c r="X3205" s="233">
        <v>45572</v>
      </c>
    </row>
    <row r="3206" spans="24:24" x14ac:dyDescent="0.2">
      <c r="X3206" s="233">
        <v>45573</v>
      </c>
    </row>
    <row r="3207" spans="24:24" x14ac:dyDescent="0.2">
      <c r="X3207" s="233">
        <v>45574</v>
      </c>
    </row>
    <row r="3208" spans="24:24" x14ac:dyDescent="0.2">
      <c r="X3208" s="233">
        <v>45575</v>
      </c>
    </row>
    <row r="3209" spans="24:24" x14ac:dyDescent="0.2">
      <c r="X3209" s="233">
        <v>45576</v>
      </c>
    </row>
    <row r="3210" spans="24:24" x14ac:dyDescent="0.2">
      <c r="X3210" s="233">
        <v>45577</v>
      </c>
    </row>
    <row r="3211" spans="24:24" x14ac:dyDescent="0.2">
      <c r="X3211" s="233">
        <v>45578</v>
      </c>
    </row>
    <row r="3212" spans="24:24" x14ac:dyDescent="0.2">
      <c r="X3212" s="233">
        <v>45579</v>
      </c>
    </row>
    <row r="3213" spans="24:24" x14ac:dyDescent="0.2">
      <c r="X3213" s="233">
        <v>45580</v>
      </c>
    </row>
    <row r="3214" spans="24:24" x14ac:dyDescent="0.2">
      <c r="X3214" s="233">
        <v>45581</v>
      </c>
    </row>
    <row r="3215" spans="24:24" x14ac:dyDescent="0.2">
      <c r="X3215" s="233">
        <v>45582</v>
      </c>
    </row>
    <row r="3216" spans="24:24" x14ac:dyDescent="0.2">
      <c r="X3216" s="233">
        <v>45583</v>
      </c>
    </row>
    <row r="3217" spans="24:24" x14ac:dyDescent="0.2">
      <c r="X3217" s="233">
        <v>45584</v>
      </c>
    </row>
    <row r="3218" spans="24:24" x14ac:dyDescent="0.2">
      <c r="X3218" s="233">
        <v>45585</v>
      </c>
    </row>
    <row r="3219" spans="24:24" x14ac:dyDescent="0.2">
      <c r="X3219" s="233">
        <v>45586</v>
      </c>
    </row>
    <row r="3220" spans="24:24" x14ac:dyDescent="0.2">
      <c r="X3220" s="233">
        <v>45587</v>
      </c>
    </row>
    <row r="3221" spans="24:24" x14ac:dyDescent="0.2">
      <c r="X3221" s="233">
        <v>45588</v>
      </c>
    </row>
    <row r="3222" spans="24:24" x14ac:dyDescent="0.2">
      <c r="X3222" s="233">
        <v>45589</v>
      </c>
    </row>
    <row r="3223" spans="24:24" x14ac:dyDescent="0.2">
      <c r="X3223" s="233">
        <v>45590</v>
      </c>
    </row>
    <row r="3224" spans="24:24" x14ac:dyDescent="0.2">
      <c r="X3224" s="233">
        <v>45591</v>
      </c>
    </row>
    <row r="3225" spans="24:24" x14ac:dyDescent="0.2">
      <c r="X3225" s="233">
        <v>45592</v>
      </c>
    </row>
    <row r="3226" spans="24:24" x14ac:dyDescent="0.2">
      <c r="X3226" s="233">
        <v>45593</v>
      </c>
    </row>
    <row r="3227" spans="24:24" x14ac:dyDescent="0.2">
      <c r="X3227" s="233">
        <v>45594</v>
      </c>
    </row>
    <row r="3228" spans="24:24" x14ac:dyDescent="0.2">
      <c r="X3228" s="233">
        <v>45595</v>
      </c>
    </row>
    <row r="3229" spans="24:24" x14ac:dyDescent="0.2">
      <c r="X3229" s="233">
        <v>45596</v>
      </c>
    </row>
    <row r="3230" spans="24:24" x14ac:dyDescent="0.2">
      <c r="X3230" s="233">
        <v>45597</v>
      </c>
    </row>
    <row r="3231" spans="24:24" x14ac:dyDescent="0.2">
      <c r="X3231" s="233">
        <v>45598</v>
      </c>
    </row>
    <row r="3232" spans="24:24" x14ac:dyDescent="0.2">
      <c r="X3232" s="233">
        <v>45599</v>
      </c>
    </row>
    <row r="3233" spans="24:24" x14ac:dyDescent="0.2">
      <c r="X3233" s="233">
        <v>45600</v>
      </c>
    </row>
    <row r="3234" spans="24:24" x14ac:dyDescent="0.2">
      <c r="X3234" s="233">
        <v>45601</v>
      </c>
    </row>
    <row r="3235" spans="24:24" x14ac:dyDescent="0.2">
      <c r="X3235" s="233">
        <v>45602</v>
      </c>
    </row>
    <row r="3236" spans="24:24" x14ac:dyDescent="0.2">
      <c r="X3236" s="233">
        <v>45603</v>
      </c>
    </row>
    <row r="3237" spans="24:24" x14ac:dyDescent="0.2">
      <c r="X3237" s="233">
        <v>45604</v>
      </c>
    </row>
    <row r="3238" spans="24:24" x14ac:dyDescent="0.2">
      <c r="X3238" s="233">
        <v>45605</v>
      </c>
    </row>
    <row r="3239" spans="24:24" x14ac:dyDescent="0.2">
      <c r="X3239" s="233">
        <v>45606</v>
      </c>
    </row>
    <row r="3240" spans="24:24" x14ac:dyDescent="0.2">
      <c r="X3240" s="233">
        <v>45607</v>
      </c>
    </row>
    <row r="3241" spans="24:24" x14ac:dyDescent="0.2">
      <c r="X3241" s="233">
        <v>45608</v>
      </c>
    </row>
    <row r="3242" spans="24:24" x14ac:dyDescent="0.2">
      <c r="X3242" s="233">
        <v>45609</v>
      </c>
    </row>
    <row r="3243" spans="24:24" x14ac:dyDescent="0.2">
      <c r="X3243" s="233">
        <v>45610</v>
      </c>
    </row>
    <row r="3244" spans="24:24" x14ac:dyDescent="0.2">
      <c r="X3244" s="233">
        <v>45611</v>
      </c>
    </row>
    <row r="3245" spans="24:24" x14ac:dyDescent="0.2">
      <c r="X3245" s="233">
        <v>45612</v>
      </c>
    </row>
    <row r="3246" spans="24:24" x14ac:dyDescent="0.2">
      <c r="X3246" s="233">
        <v>45613</v>
      </c>
    </row>
    <row r="3247" spans="24:24" x14ac:dyDescent="0.2">
      <c r="X3247" s="233">
        <v>45614</v>
      </c>
    </row>
    <row r="3248" spans="24:24" x14ac:dyDescent="0.2">
      <c r="X3248" s="233">
        <v>45615</v>
      </c>
    </row>
    <row r="3249" spans="24:24" x14ac:dyDescent="0.2">
      <c r="X3249" s="233">
        <v>45616</v>
      </c>
    </row>
    <row r="3250" spans="24:24" x14ac:dyDescent="0.2">
      <c r="X3250" s="233">
        <v>45617</v>
      </c>
    </row>
    <row r="3251" spans="24:24" x14ac:dyDescent="0.2">
      <c r="X3251" s="233">
        <v>45618</v>
      </c>
    </row>
    <row r="3252" spans="24:24" x14ac:dyDescent="0.2">
      <c r="X3252" s="233">
        <v>45619</v>
      </c>
    </row>
    <row r="3253" spans="24:24" x14ac:dyDescent="0.2">
      <c r="X3253" s="233">
        <v>45620</v>
      </c>
    </row>
    <row r="3254" spans="24:24" x14ac:dyDescent="0.2">
      <c r="X3254" s="233">
        <v>45621</v>
      </c>
    </row>
    <row r="3255" spans="24:24" x14ac:dyDescent="0.2">
      <c r="X3255" s="233">
        <v>45622</v>
      </c>
    </row>
    <row r="3256" spans="24:24" x14ac:dyDescent="0.2">
      <c r="X3256" s="233">
        <v>45623</v>
      </c>
    </row>
    <row r="3257" spans="24:24" x14ac:dyDescent="0.2">
      <c r="X3257" s="233">
        <v>45624</v>
      </c>
    </row>
    <row r="3258" spans="24:24" x14ac:dyDescent="0.2">
      <c r="X3258" s="233">
        <v>45625</v>
      </c>
    </row>
    <row r="3259" spans="24:24" x14ac:dyDescent="0.2">
      <c r="X3259" s="233">
        <v>45626</v>
      </c>
    </row>
    <row r="3260" spans="24:24" x14ac:dyDescent="0.2">
      <c r="X3260" s="233">
        <v>45627</v>
      </c>
    </row>
    <row r="3261" spans="24:24" x14ac:dyDescent="0.2">
      <c r="X3261" s="233">
        <v>45628</v>
      </c>
    </row>
    <row r="3262" spans="24:24" x14ac:dyDescent="0.2">
      <c r="X3262" s="233">
        <v>45629</v>
      </c>
    </row>
    <row r="3263" spans="24:24" x14ac:dyDescent="0.2">
      <c r="X3263" s="233">
        <v>45630</v>
      </c>
    </row>
    <row r="3264" spans="24:24" x14ac:dyDescent="0.2">
      <c r="X3264" s="233">
        <v>45631</v>
      </c>
    </row>
    <row r="3265" spans="24:24" x14ac:dyDescent="0.2">
      <c r="X3265" s="233">
        <v>45632</v>
      </c>
    </row>
    <row r="3266" spans="24:24" x14ac:dyDescent="0.2">
      <c r="X3266" s="233">
        <v>45633</v>
      </c>
    </row>
    <row r="3267" spans="24:24" x14ac:dyDescent="0.2">
      <c r="X3267" s="233">
        <v>45634</v>
      </c>
    </row>
    <row r="3268" spans="24:24" x14ac:dyDescent="0.2">
      <c r="X3268" s="233">
        <v>45635</v>
      </c>
    </row>
    <row r="3269" spans="24:24" x14ac:dyDescent="0.2">
      <c r="X3269" s="233">
        <v>45636</v>
      </c>
    </row>
    <row r="3270" spans="24:24" x14ac:dyDescent="0.2">
      <c r="X3270" s="233">
        <v>45637</v>
      </c>
    </row>
    <row r="3271" spans="24:24" x14ac:dyDescent="0.2">
      <c r="X3271" s="233">
        <v>45638</v>
      </c>
    </row>
    <row r="3272" spans="24:24" x14ac:dyDescent="0.2">
      <c r="X3272" s="233">
        <v>45639</v>
      </c>
    </row>
    <row r="3273" spans="24:24" x14ac:dyDescent="0.2">
      <c r="X3273" s="233">
        <v>45640</v>
      </c>
    </row>
    <row r="3274" spans="24:24" x14ac:dyDescent="0.2">
      <c r="X3274" s="233">
        <v>45641</v>
      </c>
    </row>
    <row r="3275" spans="24:24" x14ac:dyDescent="0.2">
      <c r="X3275" s="233">
        <v>45642</v>
      </c>
    </row>
    <row r="3276" spans="24:24" x14ac:dyDescent="0.2">
      <c r="X3276" s="233">
        <v>45643</v>
      </c>
    </row>
    <row r="3277" spans="24:24" x14ac:dyDescent="0.2">
      <c r="X3277" s="233">
        <v>45644</v>
      </c>
    </row>
    <row r="3278" spans="24:24" x14ac:dyDescent="0.2">
      <c r="X3278" s="233">
        <v>45645</v>
      </c>
    </row>
    <row r="3279" spans="24:24" x14ac:dyDescent="0.2">
      <c r="X3279" s="233">
        <v>45646</v>
      </c>
    </row>
    <row r="3280" spans="24:24" x14ac:dyDescent="0.2">
      <c r="X3280" s="233">
        <v>45647</v>
      </c>
    </row>
    <row r="3281" spans="24:24" x14ac:dyDescent="0.2">
      <c r="X3281" s="233">
        <v>45648</v>
      </c>
    </row>
    <row r="3282" spans="24:24" x14ac:dyDescent="0.2">
      <c r="X3282" s="233">
        <v>45649</v>
      </c>
    </row>
    <row r="3283" spans="24:24" x14ac:dyDescent="0.2">
      <c r="X3283" s="233">
        <v>45650</v>
      </c>
    </row>
    <row r="3284" spans="24:24" x14ac:dyDescent="0.2">
      <c r="X3284" s="233">
        <v>45651</v>
      </c>
    </row>
    <row r="3285" spans="24:24" x14ac:dyDescent="0.2">
      <c r="X3285" s="233">
        <v>45652</v>
      </c>
    </row>
    <row r="3286" spans="24:24" x14ac:dyDescent="0.2">
      <c r="X3286" s="233">
        <v>45653</v>
      </c>
    </row>
    <row r="3287" spans="24:24" x14ac:dyDescent="0.2">
      <c r="X3287" s="233">
        <v>45654</v>
      </c>
    </row>
    <row r="3288" spans="24:24" x14ac:dyDescent="0.2">
      <c r="X3288" s="233">
        <v>45655</v>
      </c>
    </row>
    <row r="3289" spans="24:24" x14ac:dyDescent="0.2">
      <c r="X3289" s="233">
        <v>45656</v>
      </c>
    </row>
    <row r="3290" spans="24:24" x14ac:dyDescent="0.2">
      <c r="X3290" s="233">
        <v>45657</v>
      </c>
    </row>
    <row r="3291" spans="24:24" x14ac:dyDescent="0.2">
      <c r="X3291" s="233">
        <v>45658</v>
      </c>
    </row>
    <row r="3292" spans="24:24" x14ac:dyDescent="0.2">
      <c r="X3292" s="233">
        <v>45659</v>
      </c>
    </row>
    <row r="3293" spans="24:24" x14ac:dyDescent="0.2">
      <c r="X3293" s="233">
        <v>45660</v>
      </c>
    </row>
    <row r="3294" spans="24:24" x14ac:dyDescent="0.2">
      <c r="X3294" s="233">
        <v>45661</v>
      </c>
    </row>
    <row r="3295" spans="24:24" x14ac:dyDescent="0.2">
      <c r="X3295" s="233">
        <v>45662</v>
      </c>
    </row>
    <row r="3296" spans="24:24" x14ac:dyDescent="0.2">
      <c r="X3296" s="233">
        <v>45663</v>
      </c>
    </row>
    <row r="3297" spans="24:24" x14ac:dyDescent="0.2">
      <c r="X3297" s="233">
        <v>45664</v>
      </c>
    </row>
    <row r="3298" spans="24:24" x14ac:dyDescent="0.2">
      <c r="X3298" s="233">
        <v>45665</v>
      </c>
    </row>
    <row r="3299" spans="24:24" x14ac:dyDescent="0.2">
      <c r="X3299" s="233">
        <v>45666</v>
      </c>
    </row>
    <row r="3300" spans="24:24" x14ac:dyDescent="0.2">
      <c r="X3300" s="233">
        <v>45667</v>
      </c>
    </row>
    <row r="3301" spans="24:24" x14ac:dyDescent="0.2">
      <c r="X3301" s="233">
        <v>45668</v>
      </c>
    </row>
    <row r="3302" spans="24:24" x14ac:dyDescent="0.2">
      <c r="X3302" s="233">
        <v>45669</v>
      </c>
    </row>
    <row r="3303" spans="24:24" x14ac:dyDescent="0.2">
      <c r="X3303" s="233">
        <v>45670</v>
      </c>
    </row>
    <row r="3304" spans="24:24" x14ac:dyDescent="0.2">
      <c r="X3304" s="233">
        <v>45671</v>
      </c>
    </row>
    <row r="3305" spans="24:24" x14ac:dyDescent="0.2">
      <c r="X3305" s="233">
        <v>45672</v>
      </c>
    </row>
    <row r="3306" spans="24:24" x14ac:dyDescent="0.2">
      <c r="X3306" s="233">
        <v>45673</v>
      </c>
    </row>
    <row r="3307" spans="24:24" x14ac:dyDescent="0.2">
      <c r="X3307" s="233">
        <v>45674</v>
      </c>
    </row>
    <row r="3308" spans="24:24" x14ac:dyDescent="0.2">
      <c r="X3308" s="233">
        <v>45675</v>
      </c>
    </row>
    <row r="3309" spans="24:24" x14ac:dyDescent="0.2">
      <c r="X3309" s="233">
        <v>45676</v>
      </c>
    </row>
    <row r="3310" spans="24:24" x14ac:dyDescent="0.2">
      <c r="X3310" s="233">
        <v>45677</v>
      </c>
    </row>
    <row r="3311" spans="24:24" x14ac:dyDescent="0.2">
      <c r="X3311" s="233">
        <v>45678</v>
      </c>
    </row>
    <row r="3312" spans="24:24" x14ac:dyDescent="0.2">
      <c r="X3312" s="233">
        <v>45679</v>
      </c>
    </row>
    <row r="3313" spans="24:24" x14ac:dyDescent="0.2">
      <c r="X3313" s="233">
        <v>45680</v>
      </c>
    </row>
    <row r="3314" spans="24:24" x14ac:dyDescent="0.2">
      <c r="X3314" s="233">
        <v>45681</v>
      </c>
    </row>
    <row r="3315" spans="24:24" x14ac:dyDescent="0.2">
      <c r="X3315" s="233">
        <v>45682</v>
      </c>
    </row>
    <row r="3316" spans="24:24" x14ac:dyDescent="0.2">
      <c r="X3316" s="233">
        <v>45683</v>
      </c>
    </row>
    <row r="3317" spans="24:24" x14ac:dyDescent="0.2">
      <c r="X3317" s="233">
        <v>45684</v>
      </c>
    </row>
    <row r="3318" spans="24:24" x14ac:dyDescent="0.2">
      <c r="X3318" s="233">
        <v>45685</v>
      </c>
    </row>
    <row r="3319" spans="24:24" x14ac:dyDescent="0.2">
      <c r="X3319" s="233">
        <v>45686</v>
      </c>
    </row>
    <row r="3320" spans="24:24" x14ac:dyDescent="0.2">
      <c r="X3320" s="233">
        <v>45687</v>
      </c>
    </row>
    <row r="3321" spans="24:24" x14ac:dyDescent="0.2">
      <c r="X3321" s="233">
        <v>45688</v>
      </c>
    </row>
    <row r="3322" spans="24:24" x14ac:dyDescent="0.2">
      <c r="X3322" s="233">
        <v>45689</v>
      </c>
    </row>
    <row r="3323" spans="24:24" x14ac:dyDescent="0.2">
      <c r="X3323" s="233">
        <v>45690</v>
      </c>
    </row>
    <row r="3324" spans="24:24" x14ac:dyDescent="0.2">
      <c r="X3324" s="233">
        <v>45691</v>
      </c>
    </row>
    <row r="3325" spans="24:24" x14ac:dyDescent="0.2">
      <c r="X3325" s="233">
        <v>45692</v>
      </c>
    </row>
    <row r="3326" spans="24:24" x14ac:dyDescent="0.2">
      <c r="X3326" s="233">
        <v>45693</v>
      </c>
    </row>
    <row r="3327" spans="24:24" x14ac:dyDescent="0.2">
      <c r="X3327" s="233">
        <v>45694</v>
      </c>
    </row>
    <row r="3328" spans="24:24" x14ac:dyDescent="0.2">
      <c r="X3328" s="233">
        <v>45695</v>
      </c>
    </row>
    <row r="3329" spans="24:24" x14ac:dyDescent="0.2">
      <c r="X3329" s="233">
        <v>45696</v>
      </c>
    </row>
    <row r="3330" spans="24:24" x14ac:dyDescent="0.2">
      <c r="X3330" s="233">
        <v>45697</v>
      </c>
    </row>
    <row r="3331" spans="24:24" x14ac:dyDescent="0.2">
      <c r="X3331" s="233">
        <v>45698</v>
      </c>
    </row>
    <row r="3332" spans="24:24" x14ac:dyDescent="0.2">
      <c r="X3332" s="233">
        <v>45699</v>
      </c>
    </row>
    <row r="3333" spans="24:24" x14ac:dyDescent="0.2">
      <c r="X3333" s="233">
        <v>45700</v>
      </c>
    </row>
    <row r="3334" spans="24:24" x14ac:dyDescent="0.2">
      <c r="X3334" s="233">
        <v>45701</v>
      </c>
    </row>
    <row r="3335" spans="24:24" x14ac:dyDescent="0.2">
      <c r="X3335" s="233">
        <v>45702</v>
      </c>
    </row>
    <row r="3336" spans="24:24" x14ac:dyDescent="0.2">
      <c r="X3336" s="233">
        <v>45703</v>
      </c>
    </row>
    <row r="3337" spans="24:24" x14ac:dyDescent="0.2">
      <c r="X3337" s="233">
        <v>45704</v>
      </c>
    </row>
    <row r="3338" spans="24:24" x14ac:dyDescent="0.2">
      <c r="X3338" s="233">
        <v>45705</v>
      </c>
    </row>
    <row r="3339" spans="24:24" x14ac:dyDescent="0.2">
      <c r="X3339" s="233">
        <v>45706</v>
      </c>
    </row>
    <row r="3340" spans="24:24" x14ac:dyDescent="0.2">
      <c r="X3340" s="233">
        <v>45707</v>
      </c>
    </row>
    <row r="3341" spans="24:24" x14ac:dyDescent="0.2">
      <c r="X3341" s="233">
        <v>45708</v>
      </c>
    </row>
    <row r="3342" spans="24:24" x14ac:dyDescent="0.2">
      <c r="X3342" s="233">
        <v>45709</v>
      </c>
    </row>
    <row r="3343" spans="24:24" x14ac:dyDescent="0.2">
      <c r="X3343" s="233">
        <v>45710</v>
      </c>
    </row>
    <row r="3344" spans="24:24" x14ac:dyDescent="0.2">
      <c r="X3344" s="233">
        <v>45711</v>
      </c>
    </row>
    <row r="3345" spans="24:24" x14ac:dyDescent="0.2">
      <c r="X3345" s="233">
        <v>45712</v>
      </c>
    </row>
    <row r="3346" spans="24:24" x14ac:dyDescent="0.2">
      <c r="X3346" s="233">
        <v>45713</v>
      </c>
    </row>
    <row r="3347" spans="24:24" x14ac:dyDescent="0.2">
      <c r="X3347" s="233">
        <v>45714</v>
      </c>
    </row>
    <row r="3348" spans="24:24" x14ac:dyDescent="0.2">
      <c r="X3348" s="233">
        <v>45715</v>
      </c>
    </row>
    <row r="3349" spans="24:24" x14ac:dyDescent="0.2">
      <c r="X3349" s="233">
        <v>45716</v>
      </c>
    </row>
    <row r="3350" spans="24:24" x14ac:dyDescent="0.2">
      <c r="X3350" s="233">
        <v>45717</v>
      </c>
    </row>
    <row r="3351" spans="24:24" x14ac:dyDescent="0.2">
      <c r="X3351" s="233">
        <v>45718</v>
      </c>
    </row>
    <row r="3352" spans="24:24" x14ac:dyDescent="0.2">
      <c r="X3352" s="233">
        <v>45719</v>
      </c>
    </row>
    <row r="3353" spans="24:24" x14ac:dyDescent="0.2">
      <c r="X3353" s="233">
        <v>45720</v>
      </c>
    </row>
    <row r="3354" spans="24:24" x14ac:dyDescent="0.2">
      <c r="X3354" s="233">
        <v>45721</v>
      </c>
    </row>
    <row r="3355" spans="24:24" x14ac:dyDescent="0.2">
      <c r="X3355" s="233">
        <v>45722</v>
      </c>
    </row>
    <row r="3356" spans="24:24" x14ac:dyDescent="0.2">
      <c r="X3356" s="233">
        <v>45723</v>
      </c>
    </row>
    <row r="3357" spans="24:24" x14ac:dyDescent="0.2">
      <c r="X3357" s="233">
        <v>45724</v>
      </c>
    </row>
    <row r="3358" spans="24:24" x14ac:dyDescent="0.2">
      <c r="X3358" s="233">
        <v>45725</v>
      </c>
    </row>
    <row r="3359" spans="24:24" x14ac:dyDescent="0.2">
      <c r="X3359" s="233">
        <v>45726</v>
      </c>
    </row>
    <row r="3360" spans="24:24" x14ac:dyDescent="0.2">
      <c r="X3360" s="233">
        <v>45727</v>
      </c>
    </row>
    <row r="3361" spans="24:24" x14ac:dyDescent="0.2">
      <c r="X3361" s="233">
        <v>45728</v>
      </c>
    </row>
    <row r="3362" spans="24:24" x14ac:dyDescent="0.2">
      <c r="X3362" s="233">
        <v>45729</v>
      </c>
    </row>
    <row r="3363" spans="24:24" x14ac:dyDescent="0.2">
      <c r="X3363" s="233">
        <v>45730</v>
      </c>
    </row>
    <row r="3364" spans="24:24" x14ac:dyDescent="0.2">
      <c r="X3364" s="233">
        <v>45731</v>
      </c>
    </row>
    <row r="3365" spans="24:24" x14ac:dyDescent="0.2">
      <c r="X3365" s="233">
        <v>45732</v>
      </c>
    </row>
    <row r="3366" spans="24:24" x14ac:dyDescent="0.2">
      <c r="X3366" s="233">
        <v>45733</v>
      </c>
    </row>
    <row r="3367" spans="24:24" x14ac:dyDescent="0.2">
      <c r="X3367" s="233">
        <v>45734</v>
      </c>
    </row>
    <row r="3368" spans="24:24" x14ac:dyDescent="0.2">
      <c r="X3368" s="233">
        <v>45735</v>
      </c>
    </row>
    <row r="3369" spans="24:24" x14ac:dyDescent="0.2">
      <c r="X3369" s="233">
        <v>45736</v>
      </c>
    </row>
    <row r="3370" spans="24:24" x14ac:dyDescent="0.2">
      <c r="X3370" s="233">
        <v>45737</v>
      </c>
    </row>
    <row r="3371" spans="24:24" x14ac:dyDescent="0.2">
      <c r="X3371" s="233">
        <v>45738</v>
      </c>
    </row>
    <row r="3372" spans="24:24" x14ac:dyDescent="0.2">
      <c r="X3372" s="233">
        <v>45739</v>
      </c>
    </row>
    <row r="3373" spans="24:24" x14ac:dyDescent="0.2">
      <c r="X3373" s="233">
        <v>45740</v>
      </c>
    </row>
    <row r="3374" spans="24:24" x14ac:dyDescent="0.2">
      <c r="X3374" s="233">
        <v>45741</v>
      </c>
    </row>
    <row r="3375" spans="24:24" x14ac:dyDescent="0.2">
      <c r="X3375" s="233">
        <v>45742</v>
      </c>
    </row>
    <row r="3376" spans="24:24" x14ac:dyDescent="0.2">
      <c r="X3376" s="233">
        <v>45743</v>
      </c>
    </row>
    <row r="3377" spans="24:24" x14ac:dyDescent="0.2">
      <c r="X3377" s="233">
        <v>45744</v>
      </c>
    </row>
    <row r="3378" spans="24:24" x14ac:dyDescent="0.2">
      <c r="X3378" s="233">
        <v>45745</v>
      </c>
    </row>
    <row r="3379" spans="24:24" x14ac:dyDescent="0.2">
      <c r="X3379" s="233">
        <v>45746</v>
      </c>
    </row>
    <row r="3380" spans="24:24" x14ac:dyDescent="0.2">
      <c r="X3380" s="233">
        <v>45747</v>
      </c>
    </row>
    <row r="3381" spans="24:24" x14ac:dyDescent="0.2">
      <c r="X3381" s="233">
        <v>45748</v>
      </c>
    </row>
    <row r="3382" spans="24:24" x14ac:dyDescent="0.2">
      <c r="X3382" s="233">
        <v>45749</v>
      </c>
    </row>
    <row r="3383" spans="24:24" x14ac:dyDescent="0.2">
      <c r="X3383" s="233">
        <v>45750</v>
      </c>
    </row>
    <row r="3384" spans="24:24" x14ac:dyDescent="0.2">
      <c r="X3384" s="233">
        <v>45751</v>
      </c>
    </row>
    <row r="3385" spans="24:24" x14ac:dyDescent="0.2">
      <c r="X3385" s="233">
        <v>45752</v>
      </c>
    </row>
    <row r="3386" spans="24:24" x14ac:dyDescent="0.2">
      <c r="X3386" s="233">
        <v>45753</v>
      </c>
    </row>
    <row r="3387" spans="24:24" x14ac:dyDescent="0.2">
      <c r="X3387" s="233">
        <v>45754</v>
      </c>
    </row>
    <row r="3388" spans="24:24" x14ac:dyDescent="0.2">
      <c r="X3388" s="233">
        <v>45755</v>
      </c>
    </row>
    <row r="3389" spans="24:24" x14ac:dyDescent="0.2">
      <c r="X3389" s="233">
        <v>45756</v>
      </c>
    </row>
    <row r="3390" spans="24:24" x14ac:dyDescent="0.2">
      <c r="X3390" s="233">
        <v>45757</v>
      </c>
    </row>
    <row r="3391" spans="24:24" x14ac:dyDescent="0.2">
      <c r="X3391" s="233">
        <v>45758</v>
      </c>
    </row>
    <row r="3392" spans="24:24" x14ac:dyDescent="0.2">
      <c r="X3392" s="233">
        <v>45759</v>
      </c>
    </row>
    <row r="3393" spans="24:24" x14ac:dyDescent="0.2">
      <c r="X3393" s="233">
        <v>45760</v>
      </c>
    </row>
    <row r="3394" spans="24:24" x14ac:dyDescent="0.2">
      <c r="X3394" s="233">
        <v>45761</v>
      </c>
    </row>
    <row r="3395" spans="24:24" x14ac:dyDescent="0.2">
      <c r="X3395" s="233">
        <v>45762</v>
      </c>
    </row>
    <row r="3396" spans="24:24" x14ac:dyDescent="0.2">
      <c r="X3396" s="233">
        <v>45763</v>
      </c>
    </row>
    <row r="3397" spans="24:24" x14ac:dyDescent="0.2">
      <c r="X3397" s="233">
        <v>45764</v>
      </c>
    </row>
    <row r="3398" spans="24:24" x14ac:dyDescent="0.2">
      <c r="X3398" s="233">
        <v>45765</v>
      </c>
    </row>
    <row r="3399" spans="24:24" x14ac:dyDescent="0.2">
      <c r="X3399" s="233">
        <v>45766</v>
      </c>
    </row>
    <row r="3400" spans="24:24" x14ac:dyDescent="0.2">
      <c r="X3400" s="233">
        <v>45767</v>
      </c>
    </row>
    <row r="3401" spans="24:24" x14ac:dyDescent="0.2">
      <c r="X3401" s="233">
        <v>45768</v>
      </c>
    </row>
    <row r="3402" spans="24:24" x14ac:dyDescent="0.2">
      <c r="X3402" s="233">
        <v>45769</v>
      </c>
    </row>
    <row r="3403" spans="24:24" x14ac:dyDescent="0.2">
      <c r="X3403" s="233">
        <v>45770</v>
      </c>
    </row>
    <row r="3404" spans="24:24" x14ac:dyDescent="0.2">
      <c r="X3404" s="233">
        <v>45771</v>
      </c>
    </row>
    <row r="3405" spans="24:24" x14ac:dyDescent="0.2">
      <c r="X3405" s="233">
        <v>45772</v>
      </c>
    </row>
    <row r="3406" spans="24:24" x14ac:dyDescent="0.2">
      <c r="X3406" s="233">
        <v>45773</v>
      </c>
    </row>
    <row r="3407" spans="24:24" x14ac:dyDescent="0.2">
      <c r="X3407" s="233">
        <v>45774</v>
      </c>
    </row>
    <row r="3408" spans="24:24" x14ac:dyDescent="0.2">
      <c r="X3408" s="233">
        <v>45775</v>
      </c>
    </row>
    <row r="3409" spans="24:24" x14ac:dyDescent="0.2">
      <c r="X3409" s="233">
        <v>45776</v>
      </c>
    </row>
    <row r="3410" spans="24:24" x14ac:dyDescent="0.2">
      <c r="X3410" s="233">
        <v>45777</v>
      </c>
    </row>
    <row r="3411" spans="24:24" x14ac:dyDescent="0.2">
      <c r="X3411" s="233">
        <v>45778</v>
      </c>
    </row>
    <row r="3412" spans="24:24" x14ac:dyDescent="0.2">
      <c r="X3412" s="233">
        <v>45779</v>
      </c>
    </row>
    <row r="3413" spans="24:24" x14ac:dyDescent="0.2">
      <c r="X3413" s="233">
        <v>45780</v>
      </c>
    </row>
    <row r="3414" spans="24:24" x14ac:dyDescent="0.2">
      <c r="X3414" s="233">
        <v>45781</v>
      </c>
    </row>
    <row r="3415" spans="24:24" x14ac:dyDescent="0.2">
      <c r="X3415" s="233">
        <v>45782</v>
      </c>
    </row>
    <row r="3416" spans="24:24" x14ac:dyDescent="0.2">
      <c r="X3416" s="233">
        <v>45783</v>
      </c>
    </row>
    <row r="3417" spans="24:24" x14ac:dyDescent="0.2">
      <c r="X3417" s="233">
        <v>45784</v>
      </c>
    </row>
    <row r="3418" spans="24:24" x14ac:dyDescent="0.2">
      <c r="X3418" s="233">
        <v>45785</v>
      </c>
    </row>
    <row r="3419" spans="24:24" x14ac:dyDescent="0.2">
      <c r="X3419" s="233">
        <v>45786</v>
      </c>
    </row>
    <row r="3420" spans="24:24" x14ac:dyDescent="0.2">
      <c r="X3420" s="233">
        <v>45787</v>
      </c>
    </row>
    <row r="3421" spans="24:24" x14ac:dyDescent="0.2">
      <c r="X3421" s="233">
        <v>45788</v>
      </c>
    </row>
    <row r="3422" spans="24:24" x14ac:dyDescent="0.2">
      <c r="X3422" s="233">
        <v>45789</v>
      </c>
    </row>
    <row r="3423" spans="24:24" x14ac:dyDescent="0.2">
      <c r="X3423" s="233">
        <v>45790</v>
      </c>
    </row>
    <row r="3424" spans="24:24" x14ac:dyDescent="0.2">
      <c r="X3424" s="233">
        <v>45791</v>
      </c>
    </row>
    <row r="3425" spans="24:24" x14ac:dyDescent="0.2">
      <c r="X3425" s="233">
        <v>45792</v>
      </c>
    </row>
    <row r="3426" spans="24:24" x14ac:dyDescent="0.2">
      <c r="X3426" s="233">
        <v>45793</v>
      </c>
    </row>
    <row r="3427" spans="24:24" x14ac:dyDescent="0.2">
      <c r="X3427" s="233">
        <v>45794</v>
      </c>
    </row>
    <row r="3428" spans="24:24" x14ac:dyDescent="0.2">
      <c r="X3428" s="233">
        <v>45795</v>
      </c>
    </row>
    <row r="3429" spans="24:24" x14ac:dyDescent="0.2">
      <c r="X3429" s="233">
        <v>45796</v>
      </c>
    </row>
    <row r="3430" spans="24:24" x14ac:dyDescent="0.2">
      <c r="X3430" s="233">
        <v>45797</v>
      </c>
    </row>
    <row r="3431" spans="24:24" x14ac:dyDescent="0.2">
      <c r="X3431" s="233">
        <v>45798</v>
      </c>
    </row>
    <row r="3432" spans="24:24" x14ac:dyDescent="0.2">
      <c r="X3432" s="233">
        <v>45799</v>
      </c>
    </row>
    <row r="3433" spans="24:24" x14ac:dyDescent="0.2">
      <c r="X3433" s="233">
        <v>45800</v>
      </c>
    </row>
    <row r="3434" spans="24:24" x14ac:dyDescent="0.2">
      <c r="X3434" s="233">
        <v>45801</v>
      </c>
    </row>
    <row r="3435" spans="24:24" x14ac:dyDescent="0.2">
      <c r="X3435" s="233">
        <v>45802</v>
      </c>
    </row>
    <row r="3436" spans="24:24" x14ac:dyDescent="0.2">
      <c r="X3436" s="233">
        <v>45803</v>
      </c>
    </row>
    <row r="3437" spans="24:24" x14ac:dyDescent="0.2">
      <c r="X3437" s="233">
        <v>45804</v>
      </c>
    </row>
    <row r="3438" spans="24:24" x14ac:dyDescent="0.2">
      <c r="X3438" s="233">
        <v>45805</v>
      </c>
    </row>
    <row r="3439" spans="24:24" x14ac:dyDescent="0.2">
      <c r="X3439" s="233">
        <v>45806</v>
      </c>
    </row>
    <row r="3440" spans="24:24" x14ac:dyDescent="0.2">
      <c r="X3440" s="233">
        <v>45807</v>
      </c>
    </row>
    <row r="3441" spans="24:24" x14ac:dyDescent="0.2">
      <c r="X3441" s="233">
        <v>45808</v>
      </c>
    </row>
    <row r="3442" spans="24:24" x14ac:dyDescent="0.2">
      <c r="X3442" s="233">
        <v>45809</v>
      </c>
    </row>
    <row r="3443" spans="24:24" x14ac:dyDescent="0.2">
      <c r="X3443" s="233">
        <v>45810</v>
      </c>
    </row>
    <row r="3444" spans="24:24" x14ac:dyDescent="0.2">
      <c r="X3444" s="233">
        <v>45811</v>
      </c>
    </row>
    <row r="3445" spans="24:24" x14ac:dyDescent="0.2">
      <c r="X3445" s="233">
        <v>45812</v>
      </c>
    </row>
    <row r="3446" spans="24:24" x14ac:dyDescent="0.2">
      <c r="X3446" s="233">
        <v>45813</v>
      </c>
    </row>
    <row r="3447" spans="24:24" x14ac:dyDescent="0.2">
      <c r="X3447" s="233">
        <v>45814</v>
      </c>
    </row>
    <row r="3448" spans="24:24" x14ac:dyDescent="0.2">
      <c r="X3448" s="233">
        <v>45815</v>
      </c>
    </row>
    <row r="3449" spans="24:24" x14ac:dyDescent="0.2">
      <c r="X3449" s="233">
        <v>45816</v>
      </c>
    </row>
    <row r="3450" spans="24:24" x14ac:dyDescent="0.2">
      <c r="X3450" s="233">
        <v>45817</v>
      </c>
    </row>
    <row r="3451" spans="24:24" x14ac:dyDescent="0.2">
      <c r="X3451" s="233">
        <v>45818</v>
      </c>
    </row>
    <row r="3452" spans="24:24" x14ac:dyDescent="0.2">
      <c r="X3452" s="233">
        <v>45819</v>
      </c>
    </row>
    <row r="3453" spans="24:24" x14ac:dyDescent="0.2">
      <c r="X3453" s="233">
        <v>45820</v>
      </c>
    </row>
    <row r="3454" spans="24:24" x14ac:dyDescent="0.2">
      <c r="X3454" s="233">
        <v>45821</v>
      </c>
    </row>
    <row r="3455" spans="24:24" x14ac:dyDescent="0.2">
      <c r="X3455" s="233">
        <v>45822</v>
      </c>
    </row>
    <row r="3456" spans="24:24" x14ac:dyDescent="0.2">
      <c r="X3456" s="233">
        <v>45823</v>
      </c>
    </row>
    <row r="3457" spans="24:24" x14ac:dyDescent="0.2">
      <c r="X3457" s="233">
        <v>45824</v>
      </c>
    </row>
    <row r="3458" spans="24:24" x14ac:dyDescent="0.2">
      <c r="X3458" s="233">
        <v>45825</v>
      </c>
    </row>
    <row r="3459" spans="24:24" x14ac:dyDescent="0.2">
      <c r="X3459" s="233">
        <v>45826</v>
      </c>
    </row>
    <row r="3460" spans="24:24" x14ac:dyDescent="0.2">
      <c r="X3460" s="233">
        <v>45827</v>
      </c>
    </row>
    <row r="3461" spans="24:24" x14ac:dyDescent="0.2">
      <c r="X3461" s="233">
        <v>45828</v>
      </c>
    </row>
    <row r="3462" spans="24:24" x14ac:dyDescent="0.2">
      <c r="X3462" s="233">
        <v>45829</v>
      </c>
    </row>
    <row r="3463" spans="24:24" x14ac:dyDescent="0.2">
      <c r="X3463" s="233">
        <v>45830</v>
      </c>
    </row>
    <row r="3464" spans="24:24" x14ac:dyDescent="0.2">
      <c r="X3464" s="233">
        <v>45831</v>
      </c>
    </row>
    <row r="3465" spans="24:24" x14ac:dyDescent="0.2">
      <c r="X3465" s="233">
        <v>45832</v>
      </c>
    </row>
    <row r="3466" spans="24:24" x14ac:dyDescent="0.2">
      <c r="X3466" s="233">
        <v>45833</v>
      </c>
    </row>
    <row r="3467" spans="24:24" x14ac:dyDescent="0.2">
      <c r="X3467" s="233">
        <v>45834</v>
      </c>
    </row>
    <row r="3468" spans="24:24" x14ac:dyDescent="0.2">
      <c r="X3468" s="233">
        <v>45835</v>
      </c>
    </row>
    <row r="3469" spans="24:24" x14ac:dyDescent="0.2">
      <c r="X3469" s="233">
        <v>45836</v>
      </c>
    </row>
    <row r="3470" spans="24:24" x14ac:dyDescent="0.2">
      <c r="X3470" s="233">
        <v>45837</v>
      </c>
    </row>
    <row r="3471" spans="24:24" x14ac:dyDescent="0.2">
      <c r="X3471" s="233">
        <v>45838</v>
      </c>
    </row>
    <row r="3472" spans="24:24" x14ac:dyDescent="0.2">
      <c r="X3472" s="233">
        <v>45839</v>
      </c>
    </row>
    <row r="3473" spans="24:24" x14ac:dyDescent="0.2">
      <c r="X3473" s="233">
        <v>45840</v>
      </c>
    </row>
    <row r="3474" spans="24:24" x14ac:dyDescent="0.2">
      <c r="X3474" s="233">
        <v>45841</v>
      </c>
    </row>
    <row r="3475" spans="24:24" x14ac:dyDescent="0.2">
      <c r="X3475" s="233">
        <v>45842</v>
      </c>
    </row>
    <row r="3476" spans="24:24" x14ac:dyDescent="0.2">
      <c r="X3476" s="233">
        <v>45843</v>
      </c>
    </row>
    <row r="3477" spans="24:24" x14ac:dyDescent="0.2">
      <c r="X3477" s="233">
        <v>45844</v>
      </c>
    </row>
    <row r="3478" spans="24:24" x14ac:dyDescent="0.2">
      <c r="X3478" s="233">
        <v>45845</v>
      </c>
    </row>
    <row r="3479" spans="24:24" x14ac:dyDescent="0.2">
      <c r="X3479" s="233">
        <v>45846</v>
      </c>
    </row>
    <row r="3480" spans="24:24" x14ac:dyDescent="0.2">
      <c r="X3480" s="233">
        <v>45847</v>
      </c>
    </row>
    <row r="3481" spans="24:24" x14ac:dyDescent="0.2">
      <c r="X3481" s="233">
        <v>45848</v>
      </c>
    </row>
    <row r="3482" spans="24:24" x14ac:dyDescent="0.2">
      <c r="X3482" s="233">
        <v>45849</v>
      </c>
    </row>
    <row r="3483" spans="24:24" x14ac:dyDescent="0.2">
      <c r="X3483" s="233">
        <v>45850</v>
      </c>
    </row>
    <row r="3484" spans="24:24" x14ac:dyDescent="0.2">
      <c r="X3484" s="233">
        <v>45851</v>
      </c>
    </row>
    <row r="3485" spans="24:24" x14ac:dyDescent="0.2">
      <c r="X3485" s="233">
        <v>45852</v>
      </c>
    </row>
    <row r="3486" spans="24:24" x14ac:dyDescent="0.2">
      <c r="X3486" s="233">
        <v>45853</v>
      </c>
    </row>
    <row r="3487" spans="24:24" x14ac:dyDescent="0.2">
      <c r="X3487" s="233">
        <v>45854</v>
      </c>
    </row>
    <row r="3488" spans="24:24" x14ac:dyDescent="0.2">
      <c r="X3488" s="233">
        <v>45855</v>
      </c>
    </row>
    <row r="3489" spans="24:24" x14ac:dyDescent="0.2">
      <c r="X3489" s="233">
        <v>45856</v>
      </c>
    </row>
    <row r="3490" spans="24:24" x14ac:dyDescent="0.2">
      <c r="X3490" s="233">
        <v>45857</v>
      </c>
    </row>
    <row r="3491" spans="24:24" x14ac:dyDescent="0.2">
      <c r="X3491" s="233">
        <v>45858</v>
      </c>
    </row>
    <row r="3492" spans="24:24" x14ac:dyDescent="0.2">
      <c r="X3492" s="233">
        <v>45859</v>
      </c>
    </row>
    <row r="3493" spans="24:24" x14ac:dyDescent="0.2">
      <c r="X3493" s="233">
        <v>45860</v>
      </c>
    </row>
    <row r="3494" spans="24:24" x14ac:dyDescent="0.2">
      <c r="X3494" s="233">
        <v>45861</v>
      </c>
    </row>
    <row r="3495" spans="24:24" x14ac:dyDescent="0.2">
      <c r="X3495" s="233">
        <v>45862</v>
      </c>
    </row>
    <row r="3496" spans="24:24" x14ac:dyDescent="0.2">
      <c r="X3496" s="233">
        <v>45863</v>
      </c>
    </row>
    <row r="3497" spans="24:24" x14ac:dyDescent="0.2">
      <c r="X3497" s="233">
        <v>45864</v>
      </c>
    </row>
    <row r="3498" spans="24:24" x14ac:dyDescent="0.2">
      <c r="X3498" s="233">
        <v>45865</v>
      </c>
    </row>
    <row r="3499" spans="24:24" x14ac:dyDescent="0.2">
      <c r="X3499" s="233">
        <v>45866</v>
      </c>
    </row>
    <row r="3500" spans="24:24" x14ac:dyDescent="0.2">
      <c r="X3500" s="233">
        <v>45867</v>
      </c>
    </row>
    <row r="3501" spans="24:24" x14ac:dyDescent="0.2">
      <c r="X3501" s="233">
        <v>45868</v>
      </c>
    </row>
    <row r="3502" spans="24:24" x14ac:dyDescent="0.2">
      <c r="X3502" s="233">
        <v>45869</v>
      </c>
    </row>
    <row r="3503" spans="24:24" x14ac:dyDescent="0.2">
      <c r="X3503" s="233">
        <v>45870</v>
      </c>
    </row>
    <row r="3504" spans="24:24" x14ac:dyDescent="0.2">
      <c r="X3504" s="233">
        <v>45871</v>
      </c>
    </row>
    <row r="3505" spans="24:24" x14ac:dyDescent="0.2">
      <c r="X3505" s="233">
        <v>45872</v>
      </c>
    </row>
    <row r="3506" spans="24:24" x14ac:dyDescent="0.2">
      <c r="X3506" s="233">
        <v>45873</v>
      </c>
    </row>
    <row r="3507" spans="24:24" x14ac:dyDescent="0.2">
      <c r="X3507" s="233">
        <v>45874</v>
      </c>
    </row>
    <row r="3508" spans="24:24" x14ac:dyDescent="0.2">
      <c r="X3508" s="233">
        <v>45875</v>
      </c>
    </row>
    <row r="3509" spans="24:24" x14ac:dyDescent="0.2">
      <c r="X3509" s="233">
        <v>45876</v>
      </c>
    </row>
    <row r="3510" spans="24:24" x14ac:dyDescent="0.2">
      <c r="X3510" s="233">
        <v>45877</v>
      </c>
    </row>
    <row r="3511" spans="24:24" x14ac:dyDescent="0.2">
      <c r="X3511" s="233">
        <v>45878</v>
      </c>
    </row>
    <row r="3512" spans="24:24" x14ac:dyDescent="0.2">
      <c r="X3512" s="233">
        <v>45879</v>
      </c>
    </row>
    <row r="3513" spans="24:24" x14ac:dyDescent="0.2">
      <c r="X3513" s="233">
        <v>45880</v>
      </c>
    </row>
    <row r="3514" spans="24:24" x14ac:dyDescent="0.2">
      <c r="X3514" s="233">
        <v>45881</v>
      </c>
    </row>
    <row r="3515" spans="24:24" x14ac:dyDescent="0.2">
      <c r="X3515" s="233">
        <v>45882</v>
      </c>
    </row>
    <row r="3516" spans="24:24" x14ac:dyDescent="0.2">
      <c r="X3516" s="233">
        <v>45883</v>
      </c>
    </row>
    <row r="3517" spans="24:24" x14ac:dyDescent="0.2">
      <c r="X3517" s="233">
        <v>45884</v>
      </c>
    </row>
    <row r="3518" spans="24:24" x14ac:dyDescent="0.2">
      <c r="X3518" s="233">
        <v>45885</v>
      </c>
    </row>
    <row r="3519" spans="24:24" x14ac:dyDescent="0.2">
      <c r="X3519" s="233">
        <v>45886</v>
      </c>
    </row>
    <row r="3520" spans="24:24" x14ac:dyDescent="0.2">
      <c r="X3520" s="233">
        <v>45887</v>
      </c>
    </row>
    <row r="3521" spans="24:24" x14ac:dyDescent="0.2">
      <c r="X3521" s="233">
        <v>45888</v>
      </c>
    </row>
    <row r="3522" spans="24:24" x14ac:dyDescent="0.2">
      <c r="X3522" s="233">
        <v>45889</v>
      </c>
    </row>
    <row r="3523" spans="24:24" x14ac:dyDescent="0.2">
      <c r="X3523" s="233">
        <v>45890</v>
      </c>
    </row>
    <row r="3524" spans="24:24" x14ac:dyDescent="0.2">
      <c r="X3524" s="233">
        <v>45891</v>
      </c>
    </row>
    <row r="3525" spans="24:24" x14ac:dyDescent="0.2">
      <c r="X3525" s="233">
        <v>45892</v>
      </c>
    </row>
    <row r="3526" spans="24:24" x14ac:dyDescent="0.2">
      <c r="X3526" s="233">
        <v>45893</v>
      </c>
    </row>
    <row r="3527" spans="24:24" x14ac:dyDescent="0.2">
      <c r="X3527" s="233">
        <v>45894</v>
      </c>
    </row>
    <row r="3528" spans="24:24" x14ac:dyDescent="0.2">
      <c r="X3528" s="233">
        <v>45895</v>
      </c>
    </row>
    <row r="3529" spans="24:24" x14ac:dyDescent="0.2">
      <c r="X3529" s="233">
        <v>45896</v>
      </c>
    </row>
    <row r="3530" spans="24:24" x14ac:dyDescent="0.2">
      <c r="X3530" s="233">
        <v>45897</v>
      </c>
    </row>
    <row r="3531" spans="24:24" x14ac:dyDescent="0.2">
      <c r="X3531" s="233">
        <v>45898</v>
      </c>
    </row>
    <row r="3532" spans="24:24" x14ac:dyDescent="0.2">
      <c r="X3532" s="233">
        <v>45899</v>
      </c>
    </row>
    <row r="3533" spans="24:24" x14ac:dyDescent="0.2">
      <c r="X3533" s="233">
        <v>45900</v>
      </c>
    </row>
    <row r="3534" spans="24:24" x14ac:dyDescent="0.2">
      <c r="X3534" s="233">
        <v>45901</v>
      </c>
    </row>
    <row r="3535" spans="24:24" x14ac:dyDescent="0.2">
      <c r="X3535" s="233">
        <v>45902</v>
      </c>
    </row>
    <row r="3536" spans="24:24" x14ac:dyDescent="0.2">
      <c r="X3536" s="233">
        <v>45903</v>
      </c>
    </row>
    <row r="3537" spans="24:24" x14ac:dyDescent="0.2">
      <c r="X3537" s="233">
        <v>45904</v>
      </c>
    </row>
    <row r="3538" spans="24:24" x14ac:dyDescent="0.2">
      <c r="X3538" s="233">
        <v>45905</v>
      </c>
    </row>
    <row r="3539" spans="24:24" x14ac:dyDescent="0.2">
      <c r="X3539" s="233">
        <v>45906</v>
      </c>
    </row>
    <row r="3540" spans="24:24" x14ac:dyDescent="0.2">
      <c r="X3540" s="233">
        <v>45907</v>
      </c>
    </row>
    <row r="3541" spans="24:24" x14ac:dyDescent="0.2">
      <c r="X3541" s="233">
        <v>45908</v>
      </c>
    </row>
    <row r="3542" spans="24:24" x14ac:dyDescent="0.2">
      <c r="X3542" s="233">
        <v>45909</v>
      </c>
    </row>
    <row r="3543" spans="24:24" x14ac:dyDescent="0.2">
      <c r="X3543" s="233">
        <v>45910</v>
      </c>
    </row>
    <row r="3544" spans="24:24" x14ac:dyDescent="0.2">
      <c r="X3544" s="233">
        <v>45911</v>
      </c>
    </row>
    <row r="3545" spans="24:24" x14ac:dyDescent="0.2">
      <c r="X3545" s="233">
        <v>45912</v>
      </c>
    </row>
    <row r="3546" spans="24:24" x14ac:dyDescent="0.2">
      <c r="X3546" s="233">
        <v>45913</v>
      </c>
    </row>
    <row r="3547" spans="24:24" x14ac:dyDescent="0.2">
      <c r="X3547" s="233">
        <v>45914</v>
      </c>
    </row>
    <row r="3548" spans="24:24" x14ac:dyDescent="0.2">
      <c r="X3548" s="233">
        <v>45915</v>
      </c>
    </row>
    <row r="3549" spans="24:24" x14ac:dyDescent="0.2">
      <c r="X3549" s="233">
        <v>45916</v>
      </c>
    </row>
    <row r="3550" spans="24:24" x14ac:dyDescent="0.2">
      <c r="X3550" s="233">
        <v>45917</v>
      </c>
    </row>
    <row r="3551" spans="24:24" x14ac:dyDescent="0.2">
      <c r="X3551" s="233">
        <v>45918</v>
      </c>
    </row>
    <row r="3552" spans="24:24" x14ac:dyDescent="0.2">
      <c r="X3552" s="233">
        <v>45919</v>
      </c>
    </row>
    <row r="3553" spans="24:24" x14ac:dyDescent="0.2">
      <c r="X3553" s="233">
        <v>45920</v>
      </c>
    </row>
    <row r="3554" spans="24:24" x14ac:dyDescent="0.2">
      <c r="X3554" s="233">
        <v>45921</v>
      </c>
    </row>
    <row r="3555" spans="24:24" x14ac:dyDescent="0.2">
      <c r="X3555" s="233">
        <v>45922</v>
      </c>
    </row>
    <row r="3556" spans="24:24" x14ac:dyDescent="0.2">
      <c r="X3556" s="233">
        <v>45923</v>
      </c>
    </row>
    <row r="3557" spans="24:24" x14ac:dyDescent="0.2">
      <c r="X3557" s="233">
        <v>45924</v>
      </c>
    </row>
    <row r="3558" spans="24:24" x14ac:dyDescent="0.2">
      <c r="X3558" s="233">
        <v>45925</v>
      </c>
    </row>
    <row r="3559" spans="24:24" x14ac:dyDescent="0.2">
      <c r="X3559" s="233">
        <v>45926</v>
      </c>
    </row>
    <row r="3560" spans="24:24" x14ac:dyDescent="0.2">
      <c r="X3560" s="233">
        <v>45927</v>
      </c>
    </row>
    <row r="3561" spans="24:24" x14ac:dyDescent="0.2">
      <c r="X3561" s="233">
        <v>45928</v>
      </c>
    </row>
    <row r="3562" spans="24:24" x14ac:dyDescent="0.2">
      <c r="X3562" s="233">
        <v>45929</v>
      </c>
    </row>
    <row r="3563" spans="24:24" x14ac:dyDescent="0.2">
      <c r="X3563" s="233">
        <v>45930</v>
      </c>
    </row>
    <row r="3564" spans="24:24" x14ac:dyDescent="0.2">
      <c r="X3564" s="233">
        <v>45931</v>
      </c>
    </row>
    <row r="3565" spans="24:24" x14ac:dyDescent="0.2">
      <c r="X3565" s="233">
        <v>45932</v>
      </c>
    </row>
    <row r="3566" spans="24:24" x14ac:dyDescent="0.2">
      <c r="X3566" s="233">
        <v>45933</v>
      </c>
    </row>
    <row r="3567" spans="24:24" x14ac:dyDescent="0.2">
      <c r="X3567" s="233">
        <v>45934</v>
      </c>
    </row>
    <row r="3568" spans="24:24" x14ac:dyDescent="0.2">
      <c r="X3568" s="233">
        <v>45935</v>
      </c>
    </row>
    <row r="3569" spans="24:24" x14ac:dyDescent="0.2">
      <c r="X3569" s="233">
        <v>45936</v>
      </c>
    </row>
    <row r="3570" spans="24:24" x14ac:dyDescent="0.2">
      <c r="X3570" s="233">
        <v>45937</v>
      </c>
    </row>
    <row r="3571" spans="24:24" x14ac:dyDescent="0.2">
      <c r="X3571" s="233">
        <v>45938</v>
      </c>
    </row>
    <row r="3572" spans="24:24" x14ac:dyDescent="0.2">
      <c r="X3572" s="233">
        <v>45939</v>
      </c>
    </row>
    <row r="3573" spans="24:24" x14ac:dyDescent="0.2">
      <c r="X3573" s="233">
        <v>45940</v>
      </c>
    </row>
    <row r="3574" spans="24:24" x14ac:dyDescent="0.2">
      <c r="X3574" s="233">
        <v>45941</v>
      </c>
    </row>
    <row r="3575" spans="24:24" x14ac:dyDescent="0.2">
      <c r="X3575" s="233">
        <v>45942</v>
      </c>
    </row>
    <row r="3576" spans="24:24" x14ac:dyDescent="0.2">
      <c r="X3576" s="233">
        <v>45943</v>
      </c>
    </row>
    <row r="3577" spans="24:24" x14ac:dyDescent="0.2">
      <c r="X3577" s="233">
        <v>45944</v>
      </c>
    </row>
    <row r="3578" spans="24:24" x14ac:dyDescent="0.2">
      <c r="X3578" s="233">
        <v>45945</v>
      </c>
    </row>
    <row r="3579" spans="24:24" x14ac:dyDescent="0.2">
      <c r="X3579" s="233">
        <v>45946</v>
      </c>
    </row>
    <row r="3580" spans="24:24" x14ac:dyDescent="0.2">
      <c r="X3580" s="233">
        <v>45947</v>
      </c>
    </row>
    <row r="3581" spans="24:24" x14ac:dyDescent="0.2">
      <c r="X3581" s="233">
        <v>45948</v>
      </c>
    </row>
    <row r="3582" spans="24:24" x14ac:dyDescent="0.2">
      <c r="X3582" s="233">
        <v>45949</v>
      </c>
    </row>
    <row r="3583" spans="24:24" x14ac:dyDescent="0.2">
      <c r="X3583" s="233">
        <v>45950</v>
      </c>
    </row>
    <row r="3584" spans="24:24" x14ac:dyDescent="0.2">
      <c r="X3584" s="233">
        <v>45951</v>
      </c>
    </row>
    <row r="3585" spans="24:24" x14ac:dyDescent="0.2">
      <c r="X3585" s="233">
        <v>45952</v>
      </c>
    </row>
    <row r="3586" spans="24:24" x14ac:dyDescent="0.2">
      <c r="X3586" s="233">
        <v>45953</v>
      </c>
    </row>
    <row r="3587" spans="24:24" x14ac:dyDescent="0.2">
      <c r="X3587" s="233">
        <v>45954</v>
      </c>
    </row>
    <row r="3588" spans="24:24" x14ac:dyDescent="0.2">
      <c r="X3588" s="233">
        <v>45955</v>
      </c>
    </row>
    <row r="3589" spans="24:24" x14ac:dyDescent="0.2">
      <c r="X3589" s="233">
        <v>45956</v>
      </c>
    </row>
    <row r="3590" spans="24:24" x14ac:dyDescent="0.2">
      <c r="X3590" s="233">
        <v>45957</v>
      </c>
    </row>
    <row r="3591" spans="24:24" x14ac:dyDescent="0.2">
      <c r="X3591" s="233">
        <v>45958</v>
      </c>
    </row>
    <row r="3592" spans="24:24" x14ac:dyDescent="0.2">
      <c r="X3592" s="233">
        <v>45959</v>
      </c>
    </row>
    <row r="3593" spans="24:24" x14ac:dyDescent="0.2">
      <c r="X3593" s="233">
        <v>45960</v>
      </c>
    </row>
    <row r="3594" spans="24:24" x14ac:dyDescent="0.2">
      <c r="X3594" s="233">
        <v>45961</v>
      </c>
    </row>
    <row r="3595" spans="24:24" x14ac:dyDescent="0.2">
      <c r="X3595" s="233">
        <v>45962</v>
      </c>
    </row>
    <row r="3596" spans="24:24" x14ac:dyDescent="0.2">
      <c r="X3596" s="233">
        <v>45963</v>
      </c>
    </row>
    <row r="3597" spans="24:24" x14ac:dyDescent="0.2">
      <c r="X3597" s="233">
        <v>45964</v>
      </c>
    </row>
    <row r="3598" spans="24:24" x14ac:dyDescent="0.2">
      <c r="X3598" s="233">
        <v>45965</v>
      </c>
    </row>
    <row r="3599" spans="24:24" x14ac:dyDescent="0.2">
      <c r="X3599" s="233">
        <v>45966</v>
      </c>
    </row>
    <row r="3600" spans="24:24" x14ac:dyDescent="0.2">
      <c r="X3600" s="233">
        <v>45967</v>
      </c>
    </row>
    <row r="3601" spans="24:24" x14ac:dyDescent="0.2">
      <c r="X3601" s="233">
        <v>45968</v>
      </c>
    </row>
    <row r="3602" spans="24:24" x14ac:dyDescent="0.2">
      <c r="X3602" s="233">
        <v>45969</v>
      </c>
    </row>
    <row r="3603" spans="24:24" x14ac:dyDescent="0.2">
      <c r="X3603" s="233">
        <v>45970</v>
      </c>
    </row>
    <row r="3604" spans="24:24" x14ac:dyDescent="0.2">
      <c r="X3604" s="233">
        <v>45971</v>
      </c>
    </row>
    <row r="3605" spans="24:24" x14ac:dyDescent="0.2">
      <c r="X3605" s="233">
        <v>45972</v>
      </c>
    </row>
    <row r="3606" spans="24:24" x14ac:dyDescent="0.2">
      <c r="X3606" s="233">
        <v>45973</v>
      </c>
    </row>
    <row r="3607" spans="24:24" x14ac:dyDescent="0.2">
      <c r="X3607" s="233">
        <v>45974</v>
      </c>
    </row>
    <row r="3608" spans="24:24" x14ac:dyDescent="0.2">
      <c r="X3608" s="233">
        <v>45975</v>
      </c>
    </row>
    <row r="3609" spans="24:24" x14ac:dyDescent="0.2">
      <c r="X3609" s="233">
        <v>45976</v>
      </c>
    </row>
    <row r="3610" spans="24:24" x14ac:dyDescent="0.2">
      <c r="X3610" s="233">
        <v>45977</v>
      </c>
    </row>
    <row r="3611" spans="24:24" x14ac:dyDescent="0.2">
      <c r="X3611" s="233">
        <v>45978</v>
      </c>
    </row>
    <row r="3612" spans="24:24" x14ac:dyDescent="0.2">
      <c r="X3612" s="233">
        <v>45979</v>
      </c>
    </row>
    <row r="3613" spans="24:24" x14ac:dyDescent="0.2">
      <c r="X3613" s="233">
        <v>45980</v>
      </c>
    </row>
    <row r="3614" spans="24:24" x14ac:dyDescent="0.2">
      <c r="X3614" s="233">
        <v>45981</v>
      </c>
    </row>
    <row r="3615" spans="24:24" x14ac:dyDescent="0.2">
      <c r="X3615" s="233">
        <v>45982</v>
      </c>
    </row>
    <row r="3616" spans="24:24" x14ac:dyDescent="0.2">
      <c r="X3616" s="233">
        <v>45983</v>
      </c>
    </row>
    <row r="3617" spans="24:24" x14ac:dyDescent="0.2">
      <c r="X3617" s="233">
        <v>45984</v>
      </c>
    </row>
    <row r="3618" spans="24:24" x14ac:dyDescent="0.2">
      <c r="X3618" s="233">
        <v>45985</v>
      </c>
    </row>
    <row r="3619" spans="24:24" x14ac:dyDescent="0.2">
      <c r="X3619" s="233">
        <v>45986</v>
      </c>
    </row>
    <row r="3620" spans="24:24" x14ac:dyDescent="0.2">
      <c r="X3620" s="233">
        <v>45987</v>
      </c>
    </row>
    <row r="3621" spans="24:24" x14ac:dyDescent="0.2">
      <c r="X3621" s="233">
        <v>45988</v>
      </c>
    </row>
    <row r="3622" spans="24:24" x14ac:dyDescent="0.2">
      <c r="X3622" s="233">
        <v>45989</v>
      </c>
    </row>
    <row r="3623" spans="24:24" x14ac:dyDescent="0.2">
      <c r="X3623" s="233">
        <v>45990</v>
      </c>
    </row>
    <row r="3624" spans="24:24" x14ac:dyDescent="0.2">
      <c r="X3624" s="233">
        <v>45991</v>
      </c>
    </row>
    <row r="3625" spans="24:24" x14ac:dyDescent="0.2">
      <c r="X3625" s="233">
        <v>45992</v>
      </c>
    </row>
    <row r="3626" spans="24:24" x14ac:dyDescent="0.2">
      <c r="X3626" s="233">
        <v>45993</v>
      </c>
    </row>
    <row r="3627" spans="24:24" x14ac:dyDescent="0.2">
      <c r="X3627" s="233">
        <v>45994</v>
      </c>
    </row>
    <row r="3628" spans="24:24" x14ac:dyDescent="0.2">
      <c r="X3628" s="233">
        <v>45995</v>
      </c>
    </row>
    <row r="3629" spans="24:24" x14ac:dyDescent="0.2">
      <c r="X3629" s="233">
        <v>45996</v>
      </c>
    </row>
    <row r="3630" spans="24:24" x14ac:dyDescent="0.2">
      <c r="X3630" s="233">
        <v>45997</v>
      </c>
    </row>
    <row r="3631" spans="24:24" x14ac:dyDescent="0.2">
      <c r="X3631" s="233">
        <v>45998</v>
      </c>
    </row>
    <row r="3632" spans="24:24" x14ac:dyDescent="0.2">
      <c r="X3632" s="233">
        <v>45999</v>
      </c>
    </row>
    <row r="3633" spans="24:24" x14ac:dyDescent="0.2">
      <c r="X3633" s="233">
        <v>46000</v>
      </c>
    </row>
    <row r="3634" spans="24:24" x14ac:dyDescent="0.2">
      <c r="X3634" s="233">
        <v>46001</v>
      </c>
    </row>
    <row r="3635" spans="24:24" x14ac:dyDescent="0.2">
      <c r="X3635" s="233">
        <v>46002</v>
      </c>
    </row>
    <row r="3636" spans="24:24" x14ac:dyDescent="0.2">
      <c r="X3636" s="233">
        <v>46003</v>
      </c>
    </row>
    <row r="3637" spans="24:24" x14ac:dyDescent="0.2">
      <c r="X3637" s="233">
        <v>46004</v>
      </c>
    </row>
    <row r="3638" spans="24:24" x14ac:dyDescent="0.2">
      <c r="X3638" s="233">
        <v>46005</v>
      </c>
    </row>
    <row r="3639" spans="24:24" x14ac:dyDescent="0.2">
      <c r="X3639" s="233">
        <v>46006</v>
      </c>
    </row>
    <row r="3640" spans="24:24" x14ac:dyDescent="0.2">
      <c r="X3640" s="233">
        <v>46007</v>
      </c>
    </row>
    <row r="3641" spans="24:24" x14ac:dyDescent="0.2">
      <c r="X3641" s="233">
        <v>46008</v>
      </c>
    </row>
    <row r="3642" spans="24:24" x14ac:dyDescent="0.2">
      <c r="X3642" s="233">
        <v>46009</v>
      </c>
    </row>
    <row r="3643" spans="24:24" x14ac:dyDescent="0.2">
      <c r="X3643" s="233">
        <v>46010</v>
      </c>
    </row>
    <row r="3644" spans="24:24" x14ac:dyDescent="0.2">
      <c r="X3644" s="233">
        <v>46011</v>
      </c>
    </row>
    <row r="3645" spans="24:24" x14ac:dyDescent="0.2">
      <c r="X3645" s="233">
        <v>46012</v>
      </c>
    </row>
    <row r="3646" spans="24:24" x14ac:dyDescent="0.2">
      <c r="X3646" s="233">
        <v>46013</v>
      </c>
    </row>
    <row r="3647" spans="24:24" x14ac:dyDescent="0.2">
      <c r="X3647" s="233">
        <v>46014</v>
      </c>
    </row>
    <row r="3648" spans="24:24" x14ac:dyDescent="0.2">
      <c r="X3648" s="233">
        <v>46015</v>
      </c>
    </row>
    <row r="3649" spans="24:24" x14ac:dyDescent="0.2">
      <c r="X3649" s="233">
        <v>46016</v>
      </c>
    </row>
    <row r="3650" spans="24:24" x14ac:dyDescent="0.2">
      <c r="X3650" s="233">
        <v>46017</v>
      </c>
    </row>
    <row r="3651" spans="24:24" x14ac:dyDescent="0.2">
      <c r="X3651" s="233">
        <v>46018</v>
      </c>
    </row>
    <row r="3652" spans="24:24" x14ac:dyDescent="0.2">
      <c r="X3652" s="233">
        <v>46019</v>
      </c>
    </row>
    <row r="3653" spans="24:24" x14ac:dyDescent="0.2">
      <c r="X3653" s="233">
        <v>46020</v>
      </c>
    </row>
    <row r="3654" spans="24:24" x14ac:dyDescent="0.2">
      <c r="X3654" s="233">
        <v>46021</v>
      </c>
    </row>
    <row r="3655" spans="24:24" x14ac:dyDescent="0.2">
      <c r="X3655" s="233">
        <v>46022</v>
      </c>
    </row>
    <row r="3656" spans="24:24" x14ac:dyDescent="0.2">
      <c r="X3656" s="233">
        <v>46023</v>
      </c>
    </row>
    <row r="3657" spans="24:24" x14ac:dyDescent="0.2">
      <c r="X3657" s="233">
        <v>46024</v>
      </c>
    </row>
    <row r="3658" spans="24:24" x14ac:dyDescent="0.2">
      <c r="X3658" s="233">
        <v>46025</v>
      </c>
    </row>
    <row r="3659" spans="24:24" x14ac:dyDescent="0.2">
      <c r="X3659" s="233">
        <v>46026</v>
      </c>
    </row>
    <row r="3660" spans="24:24" x14ac:dyDescent="0.2">
      <c r="X3660" s="233">
        <v>46027</v>
      </c>
    </row>
    <row r="3661" spans="24:24" x14ac:dyDescent="0.2">
      <c r="X3661" s="233">
        <v>46028</v>
      </c>
    </row>
    <row r="3662" spans="24:24" x14ac:dyDescent="0.2">
      <c r="X3662" s="233">
        <v>46029</v>
      </c>
    </row>
    <row r="3663" spans="24:24" x14ac:dyDescent="0.2">
      <c r="X3663" s="233">
        <v>46030</v>
      </c>
    </row>
    <row r="3664" spans="24:24" x14ac:dyDescent="0.2">
      <c r="X3664" s="233">
        <v>46031</v>
      </c>
    </row>
    <row r="3665" spans="24:24" x14ac:dyDescent="0.2">
      <c r="X3665" s="233">
        <v>46032</v>
      </c>
    </row>
    <row r="3666" spans="24:24" x14ac:dyDescent="0.2">
      <c r="X3666" s="233">
        <v>46033</v>
      </c>
    </row>
    <row r="3667" spans="24:24" x14ac:dyDescent="0.2">
      <c r="X3667" s="233">
        <v>46034</v>
      </c>
    </row>
    <row r="3668" spans="24:24" x14ac:dyDescent="0.2">
      <c r="X3668" s="233">
        <v>46035</v>
      </c>
    </row>
    <row r="3669" spans="24:24" x14ac:dyDescent="0.2">
      <c r="X3669" s="233">
        <v>46036</v>
      </c>
    </row>
    <row r="3670" spans="24:24" x14ac:dyDescent="0.2">
      <c r="X3670" s="233">
        <v>46037</v>
      </c>
    </row>
    <row r="3671" spans="24:24" x14ac:dyDescent="0.2">
      <c r="X3671" s="233">
        <v>46038</v>
      </c>
    </row>
    <row r="3672" spans="24:24" x14ac:dyDescent="0.2">
      <c r="X3672" s="233">
        <v>46039</v>
      </c>
    </row>
    <row r="3673" spans="24:24" x14ac:dyDescent="0.2">
      <c r="X3673" s="233">
        <v>46040</v>
      </c>
    </row>
    <row r="3674" spans="24:24" x14ac:dyDescent="0.2">
      <c r="X3674" s="233">
        <v>46041</v>
      </c>
    </row>
    <row r="3675" spans="24:24" x14ac:dyDescent="0.2">
      <c r="X3675" s="233">
        <v>46042</v>
      </c>
    </row>
    <row r="3676" spans="24:24" x14ac:dyDescent="0.2">
      <c r="X3676" s="233">
        <v>46043</v>
      </c>
    </row>
    <row r="3677" spans="24:24" x14ac:dyDescent="0.2">
      <c r="X3677" s="233">
        <v>46044</v>
      </c>
    </row>
    <row r="3678" spans="24:24" x14ac:dyDescent="0.2">
      <c r="X3678" s="233">
        <v>46045</v>
      </c>
    </row>
    <row r="3679" spans="24:24" x14ac:dyDescent="0.2">
      <c r="X3679" s="233">
        <v>46046</v>
      </c>
    </row>
    <row r="3680" spans="24:24" x14ac:dyDescent="0.2">
      <c r="X3680" s="233">
        <v>46047</v>
      </c>
    </row>
    <row r="3681" spans="24:24" x14ac:dyDescent="0.2">
      <c r="X3681" s="233">
        <v>46048</v>
      </c>
    </row>
    <row r="3682" spans="24:24" x14ac:dyDescent="0.2">
      <c r="X3682" s="233">
        <v>46049</v>
      </c>
    </row>
    <row r="3683" spans="24:24" x14ac:dyDescent="0.2">
      <c r="X3683" s="233">
        <v>46050</v>
      </c>
    </row>
    <row r="3684" spans="24:24" x14ac:dyDescent="0.2">
      <c r="X3684" s="233">
        <v>46051</v>
      </c>
    </row>
    <row r="3685" spans="24:24" x14ac:dyDescent="0.2">
      <c r="X3685" s="233">
        <v>46052</v>
      </c>
    </row>
    <row r="3686" spans="24:24" x14ac:dyDescent="0.2">
      <c r="X3686" s="233">
        <v>46053</v>
      </c>
    </row>
    <row r="3687" spans="24:24" x14ac:dyDescent="0.2">
      <c r="X3687" s="233">
        <v>46054</v>
      </c>
    </row>
    <row r="3688" spans="24:24" x14ac:dyDescent="0.2">
      <c r="X3688" s="233">
        <v>46055</v>
      </c>
    </row>
    <row r="3689" spans="24:24" x14ac:dyDescent="0.2">
      <c r="X3689" s="233">
        <v>46056</v>
      </c>
    </row>
    <row r="3690" spans="24:24" x14ac:dyDescent="0.2">
      <c r="X3690" s="233">
        <v>46057</v>
      </c>
    </row>
    <row r="3691" spans="24:24" x14ac:dyDescent="0.2">
      <c r="X3691" s="233">
        <v>46058</v>
      </c>
    </row>
    <row r="3692" spans="24:24" x14ac:dyDescent="0.2">
      <c r="X3692" s="233">
        <v>46059</v>
      </c>
    </row>
    <row r="3693" spans="24:24" x14ac:dyDescent="0.2">
      <c r="X3693" s="233">
        <v>46060</v>
      </c>
    </row>
  </sheetData>
  <pageMargins left="0.70000000000000007" right="0.70000000000000007" top="0.75" bottom="0.75" header="0.30000000000000004" footer="0.30000000000000004"/>
  <pageSetup paperSize="0" fitToWidth="0" fitToHeight="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INSTRUCTIONS</vt:lpstr>
      <vt:lpstr>1 - AEC1 INPUT FORM</vt:lpstr>
      <vt:lpstr>National Information</vt:lpstr>
      <vt:lpstr>1 - AEC1 INPUT FORM (2)</vt:lpstr>
      <vt:lpstr>1 - AEC1 INPUT FORM (3)</vt:lpstr>
      <vt:lpstr>2 - FORM AEC2 (2016)</vt:lpstr>
      <vt:lpstr>Final Menu</vt:lpstr>
      <vt:lpstr>3 - FORM AEC1 (2016)</vt:lpstr>
      <vt:lpstr>AEC1DATA</vt:lpstr>
      <vt:lpstr>AEC2DATA</vt:lpstr>
      <vt:lpstr>Sheet1</vt:lpstr>
      <vt:lpstr>Sheet2</vt:lpstr>
      <vt:lpstr>Sheet3</vt:lpstr>
      <vt:lpstr>National Dates</vt:lpstr>
      <vt:lpstr>Countryname</vt:lpstr>
      <vt:lpstr>gender</vt:lpstr>
      <vt:lpstr>level</vt:lpstr>
      <vt:lpstr>levelrev</vt:lpstr>
      <vt:lpstr>levelrevtwo</vt:lpstr>
      <vt:lpstr>member</vt:lpstr>
      <vt:lpstr>needs</vt:lpstr>
      <vt:lpstr>'1 - AEC1 INPUT FORM'!Print_Area</vt:lpstr>
      <vt:lpstr>'1 - AEC1 INPUT FORM (2)'!Print_Area</vt:lpstr>
      <vt:lpstr>'1 - AEC1 INPUT FORM (3)'!Print_Area</vt:lpstr>
      <vt:lpstr>'2 - FORM AEC2 (2016)'!Print_Area</vt:lpstr>
      <vt:lpstr>'3 - FORM AEC1 (2016)'!Print_Area</vt:lpstr>
      <vt:lpstr>testcountry</vt:lpstr>
      <vt:lpstr>type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AEC (2016)</dc:title>
  <dc:subject>AEC Forms 1 &amp; 2</dc:subject>
  <dc:creator>RAD Examinations</dc:creator>
  <cp:lastModifiedBy>Mona</cp:lastModifiedBy>
  <cp:lastPrinted>2016-10-27T11:40:59Z</cp:lastPrinted>
  <dcterms:created xsi:type="dcterms:W3CDTF">2011-08-23T10:19:57Z</dcterms:created>
  <dcterms:modified xsi:type="dcterms:W3CDTF">2016-11-08T23:56:01Z</dcterms:modified>
</cp:coreProperties>
</file>